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drawings/drawing12.xml" ContentType="application/vnd.openxmlformats-officedocument.drawing+xml"/>
  <Override PartName="/xl/ctrlProps/ctrlProp11.xml" ContentType="application/vnd.ms-excel.controlproperties+xml"/>
  <Override PartName="/xl/drawings/drawing13.xml" ContentType="application/vnd.openxmlformats-officedocument.drawing+xml"/>
  <Override PartName="/xl/ctrlProps/ctrlProp12.xml" ContentType="application/vnd.ms-excel.controlproperties+xml"/>
  <Override PartName="/xl/drawings/drawing14.xml" ContentType="application/vnd.openxmlformats-officedocument.drawing+xml"/>
  <Override PartName="/xl/ctrlProps/ctrlProp13.xml" ContentType="application/vnd.ms-excel.controlproperties+xml"/>
  <Override PartName="/xl/drawings/drawing15.xml" ContentType="application/vnd.openxmlformats-officedocument.drawing+xml"/>
  <Override PartName="/xl/ctrlProps/ctrlProp14.xml" ContentType="application/vnd.ms-excel.controlproperties+xml"/>
  <Override PartName="/xl/drawings/drawing16.xml" ContentType="application/vnd.openxmlformats-officedocument.drawing+xml"/>
  <Override PartName="/xl/ctrlProps/ctrlProp15.xml" ContentType="application/vnd.ms-excel.controlproperties+xml"/>
  <Override PartName="/xl/drawings/drawing17.xml" ContentType="application/vnd.openxmlformats-officedocument.drawing+xml"/>
  <Override PartName="/xl/ctrlProps/ctrlProp16.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d.docs.live.net/ab939d0cf902c6e9/Documents/lindsbackup/Team Dorset/Events/Sportshall/Sportshall 25-26/County Champs/"/>
    </mc:Choice>
  </mc:AlternateContent>
  <xr:revisionPtr revIDLastSave="0" documentId="8_{A00C392A-CE30-46D2-94F8-9DEA45BE43B3}" xr6:coauthVersionLast="47" xr6:coauthVersionMax="47" xr10:uidLastSave="{00000000-0000-0000-0000-000000000000}"/>
  <bookViews>
    <workbookView xWindow="-110" yWindow="-110" windowWidth="19420" windowHeight="11500" tabRatio="856" firstSheet="9" activeTab="9" xr2:uid="{640A7D80-0962-417A-9E97-F2C13E40D893}"/>
  </bookViews>
  <sheets>
    <sheet name="HOME" sheetId="1" r:id="rId1"/>
    <sheet name="Admin" sheetId="15" state="hidden" r:id="rId2"/>
    <sheet name="Athletes" sheetId="2" r:id="rId3"/>
    <sheet name="U11B.Tr" sheetId="3" r:id="rId4"/>
    <sheet name="U11G.Tr" sheetId="22" r:id="rId5"/>
    <sheet name="U13B.Tr" sheetId="5" r:id="rId6"/>
    <sheet name="U13G.Tr" sheetId="10" r:id="rId7"/>
    <sheet name="U15B.Tr" sheetId="23" r:id="rId8"/>
    <sheet name="U15G.Tr" sheetId="12" r:id="rId9"/>
    <sheet name="U11B.F" sheetId="9" r:id="rId10"/>
    <sheet name="U11G.F" sheetId="8" r:id="rId11"/>
    <sheet name="U13B.F" sheetId="11" r:id="rId12"/>
    <sheet name="U13G.F" sheetId="6" r:id="rId13"/>
    <sheet name="U15B.F" sheetId="13" r:id="rId14"/>
    <sheet name="U15G.F" sheetId="24" r:id="rId15"/>
    <sheet name="U11B.Relay" sheetId="18" r:id="rId16"/>
    <sheet name="U11G.Relay" sheetId="17" r:id="rId17"/>
    <sheet name="U13B.Relay" sheetId="19" r:id="rId18"/>
    <sheet name="U13G.Relay" sheetId="20" r:id="rId19"/>
    <sheet name="U15.Relay" sheetId="26" r:id="rId20"/>
    <sheet name="Sheet1" sheetId="27" r:id="rId21"/>
    <sheet name="Sheet2" sheetId="28" r:id="rId22"/>
  </sheets>
  <definedNames>
    <definedName name="_xlnm._FilterDatabase" localSheetId="9" hidden="1">'U11B.F'!$CK$6:$CT$6</definedName>
    <definedName name="_xlnm._FilterDatabase" localSheetId="15" hidden="1">'U11B.Relay'!$A$6:$K$6</definedName>
    <definedName name="_xlnm._FilterDatabase" localSheetId="3" hidden="1">'U11B.Tr'!$A$6:$G$50</definedName>
    <definedName name="_xlnm._FilterDatabase" localSheetId="10" hidden="1">'U11G.F'!$CK$6:$CT$6</definedName>
    <definedName name="_xlnm._FilterDatabase" localSheetId="16" hidden="1">'U11G.Relay'!$M$6:$W$6</definedName>
    <definedName name="_xlnm._FilterDatabase" localSheetId="4" hidden="1">'U11G.Tr'!$L$6:$U$6</definedName>
    <definedName name="_xlnm._FilterDatabase" localSheetId="11" hidden="1">'U13B.F'!$AS$6:$BB$6</definedName>
    <definedName name="_xlnm._FilterDatabase" localSheetId="5" hidden="1">'U13B.Tr'!$A$6:$J$6</definedName>
    <definedName name="_xlnm._FilterDatabase" localSheetId="12" hidden="1">'U13G.F'!$AS$6:$BB$6</definedName>
    <definedName name="_xlnm._FilterDatabase" localSheetId="6" hidden="1">'U13G.Tr'!$W$6:$AF$6</definedName>
    <definedName name="relaytb">Admin!$T$4:$U$9</definedName>
    <definedName name="scoretb">Admin!$P$4:$Q$15</definedName>
    <definedName name="u11b.bb">'U11B.F'!$BO$6:$BT$50</definedName>
    <definedName name="u11b.cp">'U11B.F'!$BZ$6:$CE$50</definedName>
    <definedName name="u11b.hs">'U11B.F'!$AS$6:$AX$50</definedName>
    <definedName name="u11b.jt">'U11B.F'!$CK$6:$CP$50</definedName>
    <definedName name="u11b.lj">'U11B.F'!$A$6:$F$50</definedName>
    <definedName name="u11b.sb">'U11B.F'!$AH$6:$AM$50</definedName>
    <definedName name="u11b.tj">'U11B.F'!$L$6:$Q$50</definedName>
    <definedName name="u11b.tt">'U11B.F'!$BD$6:$BI$50</definedName>
    <definedName name="u11b.vj">'U11B.F'!$W$6:$AB$50</definedName>
    <definedName name="u11bbbp">'U11B.F'!$BT$7:$BT$50</definedName>
    <definedName name="u11bcpp">'U11B.F'!$CE$7:$CE$50</definedName>
    <definedName name="u11bhsp">'U11B.F'!$AX$7:$AX$50</definedName>
    <definedName name="u11bjtp">'U11B.F'!$CP$7:$CP$50</definedName>
    <definedName name="u11bljp">'U11B.F'!$F$7:$F$50</definedName>
    <definedName name="u11bsbp">'U11B.F'!$AM$7:$AM$50</definedName>
    <definedName name="u11btjp">'U11B.F'!$Q$7:$Q$50</definedName>
    <definedName name="u11bttp">'U11B.F'!$BI$7:$BI$50</definedName>
    <definedName name="u11bvjp">'U11B.F'!$AB$7:$AB$50</definedName>
    <definedName name="u11g.bb">'U11G.F'!$BO$6:$BT$50</definedName>
    <definedName name="u11g.cp">'U11G.F'!$BZ$6:$CE$50</definedName>
    <definedName name="u11g.hs">'U11G.F'!$AS$6:$AX$50</definedName>
    <definedName name="u11g.jt">'U11G.F'!$CK$6:$CP$50</definedName>
    <definedName name="u11g.lj">'U11G.F'!$A$6:$F$50</definedName>
    <definedName name="u11g.sb">'U11G.F'!$AH$6:$AM$50</definedName>
    <definedName name="u11g.tj">'U11G.F'!$L$6:$Q$50</definedName>
    <definedName name="u11g.tt">'U11G.F'!$BD$6:$BI$50</definedName>
    <definedName name="u11g.vj">'U11G.F'!$W$6:$AB$50</definedName>
    <definedName name="u11gbbp">'U11G.F'!$BT$7:$BT$50</definedName>
    <definedName name="u11gcpp">'U11G.F'!$CE$7:$CE$50</definedName>
    <definedName name="u11ghsp">'U11G.F'!$AX$7:$AX$50</definedName>
    <definedName name="u11gjtp">'U11G.F'!$CP$7:$CP$50</definedName>
    <definedName name="u11gljp">'U11G.F'!$F$7:$F$50</definedName>
    <definedName name="u11gsbp">'U11G.F'!$AM$7:$AM$50</definedName>
    <definedName name="u11gtjp">'U11G.F'!$Q$7:$Q$50</definedName>
    <definedName name="u11gttp">'U11G.F'!$BI$7:$BI$50</definedName>
    <definedName name="u11gvjp">'U11G.F'!$AB$7:$AB$50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4" i="9" l="1"/>
  <c r="BE34" i="9"/>
  <c r="M9" i="10"/>
  <c r="B27" i="22"/>
  <c r="B28" i="22"/>
  <c r="M27" i="3"/>
  <c r="F30" i="3"/>
  <c r="F31" i="3"/>
  <c r="F32" i="3"/>
  <c r="F33" i="3"/>
  <c r="F34" i="3"/>
  <c r="B30" i="3"/>
  <c r="B31" i="3"/>
  <c r="B32" i="3"/>
  <c r="B33" i="3"/>
  <c r="B34" i="3"/>
  <c r="AA8" i="26"/>
  <c r="AA10" i="26"/>
  <c r="X7" i="5"/>
  <c r="AP17" i="5"/>
  <c r="AO17" i="5"/>
  <c r="AM17" i="5"/>
  <c r="AL17" i="5"/>
  <c r="AK17" i="5"/>
  <c r="AP16" i="5"/>
  <c r="AO16" i="5"/>
  <c r="AM16" i="5"/>
  <c r="AL16" i="5"/>
  <c r="AK16" i="5"/>
  <c r="AP15" i="5"/>
  <c r="AO15" i="5"/>
  <c r="AM15" i="5"/>
  <c r="AL15" i="5"/>
  <c r="AK15" i="5"/>
  <c r="AP14" i="5"/>
  <c r="AO14" i="5"/>
  <c r="AM14" i="5"/>
  <c r="AL14" i="5"/>
  <c r="AK14" i="5"/>
  <c r="AP13" i="5"/>
  <c r="AO13" i="5"/>
  <c r="AM13" i="5"/>
  <c r="AL13" i="5"/>
  <c r="AK13" i="5"/>
  <c r="AP12" i="5"/>
  <c r="AO12" i="5"/>
  <c r="AM12" i="5"/>
  <c r="AL12" i="5"/>
  <c r="AK12" i="5"/>
  <c r="AP11" i="5"/>
  <c r="AO11" i="5"/>
  <c r="AM11" i="5"/>
  <c r="AL11" i="5"/>
  <c r="AK11" i="5"/>
  <c r="AP10" i="5"/>
  <c r="AO10" i="5"/>
  <c r="AM10" i="5"/>
  <c r="AL10" i="5"/>
  <c r="AK10" i="5"/>
  <c r="AP9" i="5"/>
  <c r="AO9" i="5"/>
  <c r="AM9" i="5"/>
  <c r="AL9" i="5"/>
  <c r="AK9" i="5"/>
  <c r="AP8" i="5"/>
  <c r="AO8" i="5"/>
  <c r="AM8" i="5"/>
  <c r="AL8" i="5"/>
  <c r="AK8" i="5"/>
  <c r="AP7" i="5"/>
  <c r="AQ7" i="5" s="1"/>
  <c r="AR7" i="5" s="1"/>
  <c r="AO7" i="5"/>
  <c r="AM7" i="5"/>
  <c r="AL7" i="5"/>
  <c r="AK7" i="5"/>
  <c r="AP16" i="10"/>
  <c r="AO16" i="10"/>
  <c r="AM16" i="10"/>
  <c r="AL16" i="10"/>
  <c r="AK16" i="10"/>
  <c r="AP15" i="10"/>
  <c r="AO15" i="10"/>
  <c r="AM15" i="10"/>
  <c r="AL15" i="10"/>
  <c r="AK15" i="10"/>
  <c r="AP14" i="10"/>
  <c r="AO14" i="10"/>
  <c r="AM14" i="10"/>
  <c r="AL14" i="10"/>
  <c r="AK14" i="10"/>
  <c r="AP13" i="10"/>
  <c r="AO13" i="10"/>
  <c r="AM13" i="10"/>
  <c r="AL13" i="10"/>
  <c r="AK13" i="10"/>
  <c r="AP12" i="10"/>
  <c r="AO12" i="10"/>
  <c r="AM12" i="10"/>
  <c r="AL12" i="10"/>
  <c r="AK12" i="10"/>
  <c r="AP11" i="10"/>
  <c r="AO11" i="10"/>
  <c r="AM11" i="10"/>
  <c r="AL11" i="10"/>
  <c r="AK11" i="10"/>
  <c r="AP10" i="10"/>
  <c r="AO10" i="10"/>
  <c r="AM10" i="10"/>
  <c r="AL10" i="10"/>
  <c r="AK10" i="10"/>
  <c r="AP9" i="10"/>
  <c r="AO9" i="10"/>
  <c r="AM9" i="10"/>
  <c r="AL9" i="10"/>
  <c r="AK9" i="10"/>
  <c r="AP8" i="10"/>
  <c r="AO8" i="10"/>
  <c r="AM8" i="10"/>
  <c r="AL8" i="10"/>
  <c r="AK8" i="10"/>
  <c r="AP7" i="10"/>
  <c r="AQ7" i="10" s="1"/>
  <c r="AR7" i="10" s="1"/>
  <c r="AO7" i="10"/>
  <c r="AM7" i="10"/>
  <c r="AL7" i="10"/>
  <c r="AK7" i="10"/>
  <c r="AM12" i="24"/>
  <c r="AM13" i="24"/>
  <c r="AM14" i="24"/>
  <c r="AC106" i="2"/>
  <c r="AR14" i="22"/>
  <c r="AQ14" i="22"/>
  <c r="AO14" i="22"/>
  <c r="AN14" i="22"/>
  <c r="AM14" i="22"/>
  <c r="AR13" i="22"/>
  <c r="AQ13" i="22"/>
  <c r="AO13" i="22"/>
  <c r="AN13" i="22"/>
  <c r="AM13" i="22"/>
  <c r="AR12" i="22"/>
  <c r="AQ12" i="22"/>
  <c r="AO12" i="22"/>
  <c r="AN12" i="22"/>
  <c r="AM12" i="22"/>
  <c r="AR11" i="22"/>
  <c r="AQ11" i="22"/>
  <c r="AO11" i="22"/>
  <c r="AN11" i="22"/>
  <c r="AM11" i="22"/>
  <c r="AR10" i="22"/>
  <c r="AQ10" i="22"/>
  <c r="AO10" i="22"/>
  <c r="AN10" i="22"/>
  <c r="AM10" i="22"/>
  <c r="AR9" i="22"/>
  <c r="AQ9" i="22"/>
  <c r="AO9" i="22"/>
  <c r="AN9" i="22"/>
  <c r="AM9" i="22"/>
  <c r="AR8" i="22"/>
  <c r="AQ8" i="22"/>
  <c r="AO8" i="22"/>
  <c r="AN8" i="22"/>
  <c r="AM8" i="22"/>
  <c r="AR7" i="22"/>
  <c r="AS7" i="22" s="1"/>
  <c r="AT7" i="22" s="1"/>
  <c r="AQ7" i="22"/>
  <c r="AO7" i="22"/>
  <c r="AN7" i="22"/>
  <c r="AM7" i="22"/>
  <c r="AQ17" i="3"/>
  <c r="AP17" i="3"/>
  <c r="AN17" i="3"/>
  <c r="AM17" i="3"/>
  <c r="AL17" i="3"/>
  <c r="AQ16" i="3"/>
  <c r="AP16" i="3"/>
  <c r="AN16" i="3"/>
  <c r="AM16" i="3"/>
  <c r="AL16" i="3"/>
  <c r="AQ15" i="3"/>
  <c r="AP15" i="3"/>
  <c r="AN15" i="3"/>
  <c r="AM15" i="3"/>
  <c r="AL15" i="3"/>
  <c r="AQ14" i="3"/>
  <c r="AP14" i="3"/>
  <c r="AN14" i="3"/>
  <c r="AM14" i="3"/>
  <c r="AL14" i="3"/>
  <c r="AQ13" i="3"/>
  <c r="AP13" i="3"/>
  <c r="AN13" i="3"/>
  <c r="AM13" i="3"/>
  <c r="AL13" i="3"/>
  <c r="AQ12" i="3"/>
  <c r="AP12" i="3"/>
  <c r="AN12" i="3"/>
  <c r="AM12" i="3"/>
  <c r="AL12" i="3"/>
  <c r="AQ11" i="3"/>
  <c r="AP11" i="3"/>
  <c r="AN11" i="3"/>
  <c r="AM11" i="3"/>
  <c r="AL11" i="3"/>
  <c r="AQ10" i="3"/>
  <c r="AP10" i="3"/>
  <c r="AN10" i="3"/>
  <c r="AM10" i="3"/>
  <c r="AL10" i="3"/>
  <c r="AQ9" i="3"/>
  <c r="AP9" i="3"/>
  <c r="AN9" i="3"/>
  <c r="AM9" i="3"/>
  <c r="AL9" i="3"/>
  <c r="AQ8" i="3"/>
  <c r="AP8" i="3"/>
  <c r="AN8" i="3"/>
  <c r="AM8" i="3"/>
  <c r="AL8" i="3"/>
  <c r="AQ7" i="3"/>
  <c r="AR7" i="3" s="1"/>
  <c r="AS7" i="3" s="1"/>
  <c r="AP7" i="3"/>
  <c r="AN7" i="3"/>
  <c r="AM7" i="3"/>
  <c r="AL7" i="3"/>
  <c r="AE17" i="22"/>
  <c r="AD17" i="22"/>
  <c r="AB17" i="22"/>
  <c r="AA17" i="22"/>
  <c r="Z17" i="22"/>
  <c r="AE16" i="22"/>
  <c r="AD16" i="22"/>
  <c r="AB16" i="22"/>
  <c r="AA16" i="22"/>
  <c r="Z16" i="22"/>
  <c r="AE15" i="22"/>
  <c r="AD15" i="22"/>
  <c r="AB15" i="22"/>
  <c r="AA15" i="22"/>
  <c r="Z15" i="22"/>
  <c r="AE14" i="22"/>
  <c r="AD14" i="22"/>
  <c r="AB14" i="22"/>
  <c r="AA14" i="22"/>
  <c r="Z14" i="22"/>
  <c r="AE13" i="22"/>
  <c r="AD13" i="22"/>
  <c r="AB13" i="22"/>
  <c r="AA13" i="22"/>
  <c r="Z13" i="22"/>
  <c r="AE12" i="22"/>
  <c r="AD12" i="22"/>
  <c r="AB12" i="22"/>
  <c r="AA12" i="22"/>
  <c r="Z12" i="22"/>
  <c r="AE11" i="22"/>
  <c r="AD11" i="22"/>
  <c r="AB11" i="22"/>
  <c r="AA11" i="22"/>
  <c r="Z11" i="22"/>
  <c r="AE10" i="22"/>
  <c r="AD10" i="22"/>
  <c r="AB10" i="22"/>
  <c r="AA10" i="22"/>
  <c r="Z10" i="22"/>
  <c r="AE9" i="22"/>
  <c r="AD9" i="22"/>
  <c r="AB9" i="22"/>
  <c r="AA9" i="22"/>
  <c r="Z9" i="22"/>
  <c r="AE8" i="22"/>
  <c r="AD8" i="22"/>
  <c r="AB8" i="22"/>
  <c r="AA8" i="22"/>
  <c r="Z8" i="22"/>
  <c r="AE7" i="22"/>
  <c r="AF7" i="22" s="1"/>
  <c r="AG7" i="22" s="1"/>
  <c r="AD7" i="22"/>
  <c r="AB7" i="22"/>
  <c r="AA7" i="22"/>
  <c r="Z7" i="22"/>
  <c r="AD23" i="3"/>
  <c r="AC23" i="3"/>
  <c r="AA23" i="3"/>
  <c r="Z23" i="3"/>
  <c r="Y23" i="3"/>
  <c r="AD22" i="3"/>
  <c r="AC22" i="3"/>
  <c r="AA22" i="3"/>
  <c r="Z22" i="3"/>
  <c r="Y22" i="3"/>
  <c r="AD21" i="3"/>
  <c r="AC21" i="3"/>
  <c r="AA21" i="3"/>
  <c r="Z21" i="3"/>
  <c r="Y21" i="3"/>
  <c r="AD20" i="3"/>
  <c r="AC20" i="3"/>
  <c r="AA20" i="3"/>
  <c r="Z20" i="3"/>
  <c r="Y20" i="3"/>
  <c r="AD19" i="3"/>
  <c r="AC19" i="3"/>
  <c r="AA19" i="3"/>
  <c r="Z19" i="3"/>
  <c r="Y19" i="3"/>
  <c r="AD18" i="3"/>
  <c r="AC18" i="3"/>
  <c r="AA18" i="3"/>
  <c r="Z18" i="3"/>
  <c r="Y18" i="3"/>
  <c r="AD17" i="3"/>
  <c r="AC17" i="3"/>
  <c r="AA17" i="3"/>
  <c r="Z17" i="3"/>
  <c r="Y17" i="3"/>
  <c r="AD16" i="3"/>
  <c r="AC16" i="3"/>
  <c r="AA16" i="3"/>
  <c r="Z16" i="3"/>
  <c r="Y16" i="3"/>
  <c r="AD15" i="3"/>
  <c r="AC15" i="3"/>
  <c r="AA15" i="3"/>
  <c r="Z15" i="3"/>
  <c r="Y15" i="3"/>
  <c r="AD14" i="3"/>
  <c r="AC14" i="3"/>
  <c r="AA14" i="3"/>
  <c r="Z14" i="3"/>
  <c r="Y14" i="3"/>
  <c r="AD13" i="3"/>
  <c r="AC13" i="3"/>
  <c r="AA13" i="3"/>
  <c r="Z13" i="3"/>
  <c r="Y13" i="3"/>
  <c r="AD12" i="3"/>
  <c r="AC12" i="3"/>
  <c r="AA12" i="3"/>
  <c r="Z12" i="3"/>
  <c r="Y12" i="3"/>
  <c r="AD11" i="3"/>
  <c r="AC11" i="3"/>
  <c r="AA11" i="3"/>
  <c r="Z11" i="3"/>
  <c r="Y11" i="3"/>
  <c r="AD10" i="3"/>
  <c r="AC10" i="3"/>
  <c r="AA10" i="3"/>
  <c r="Z10" i="3"/>
  <c r="Y10" i="3"/>
  <c r="AD9" i="3"/>
  <c r="AC9" i="3"/>
  <c r="AA9" i="3"/>
  <c r="Z9" i="3"/>
  <c r="Y9" i="3"/>
  <c r="AD8" i="3"/>
  <c r="AC8" i="3"/>
  <c r="AA8" i="3"/>
  <c r="Z8" i="3"/>
  <c r="Y8" i="3"/>
  <c r="AD7" i="3"/>
  <c r="AE7" i="3" s="1"/>
  <c r="AF7" i="3" s="1"/>
  <c r="AG7" i="3" s="1"/>
  <c r="AC7" i="3"/>
  <c r="AA7" i="3"/>
  <c r="Z7" i="3"/>
  <c r="Y7" i="3"/>
  <c r="Q38" i="3"/>
  <c r="Q37" i="3"/>
  <c r="Q36" i="3"/>
  <c r="Q35" i="3"/>
  <c r="Q34" i="3"/>
  <c r="Q33" i="3"/>
  <c r="Q32" i="3"/>
  <c r="Q31" i="3"/>
  <c r="Q30" i="3"/>
  <c r="Q29" i="3"/>
  <c r="Q27" i="3"/>
  <c r="F28" i="22"/>
  <c r="F27" i="22"/>
  <c r="AA7" i="26"/>
  <c r="X7" i="12"/>
  <c r="M8" i="10"/>
  <c r="M7" i="10"/>
  <c r="B9" i="10"/>
  <c r="B13" i="10"/>
  <c r="B8" i="10"/>
  <c r="F10" i="22"/>
  <c r="F24" i="22"/>
  <c r="F20" i="22"/>
  <c r="F9" i="22"/>
  <c r="F15" i="22"/>
  <c r="F12" i="22"/>
  <c r="F13" i="22"/>
  <c r="F21" i="22"/>
  <c r="F7" i="22"/>
  <c r="F17" i="22"/>
  <c r="F25" i="22"/>
  <c r="F18" i="22"/>
  <c r="F22" i="22"/>
  <c r="F16" i="22"/>
  <c r="F23" i="22"/>
  <c r="F8" i="22"/>
  <c r="F29" i="22"/>
  <c r="F26" i="22"/>
  <c r="B10" i="22"/>
  <c r="B24" i="22"/>
  <c r="B20" i="22"/>
  <c r="B19" i="22"/>
  <c r="B14" i="22"/>
  <c r="B11" i="22"/>
  <c r="B7" i="22"/>
  <c r="B17" i="22"/>
  <c r="B25" i="22"/>
  <c r="B18" i="22"/>
  <c r="B22" i="22"/>
  <c r="B16" i="22"/>
  <c r="B8" i="22"/>
  <c r="B29" i="22"/>
  <c r="B26" i="22"/>
  <c r="Q9" i="3"/>
  <c r="Q26" i="3"/>
  <c r="Q16" i="3"/>
  <c r="Q7" i="3"/>
  <c r="Q12" i="3"/>
  <c r="Q21" i="3"/>
  <c r="Q19" i="3"/>
  <c r="Q22" i="3"/>
  <c r="Q23" i="3"/>
  <c r="Q28" i="3"/>
  <c r="Q14" i="3"/>
  <c r="Q11" i="3"/>
  <c r="Q24" i="3"/>
  <c r="Q17" i="3"/>
  <c r="Q15" i="3"/>
  <c r="Q10" i="3"/>
  <c r="Q25" i="3"/>
  <c r="Q18" i="3"/>
  <c r="M13" i="3"/>
  <c r="M22" i="3"/>
  <c r="M23" i="3"/>
  <c r="M28" i="3"/>
  <c r="M14" i="3"/>
  <c r="M11" i="3"/>
  <c r="M24" i="3"/>
  <c r="M17" i="3"/>
  <c r="M15" i="3"/>
  <c r="M10" i="3"/>
  <c r="M18" i="3"/>
  <c r="F8" i="3"/>
  <c r="F12" i="3"/>
  <c r="F27" i="3"/>
  <c r="F16" i="3"/>
  <c r="F19" i="3"/>
  <c r="F21" i="3"/>
  <c r="F23" i="3"/>
  <c r="F13" i="3"/>
  <c r="F18" i="3"/>
  <c r="F28" i="3"/>
  <c r="F7" i="3"/>
  <c r="F22" i="3"/>
  <c r="F9" i="3"/>
  <c r="F10" i="3"/>
  <c r="F26" i="3"/>
  <c r="F20" i="3"/>
  <c r="F14" i="3"/>
  <c r="F24" i="3"/>
  <c r="F25" i="3"/>
  <c r="F29" i="3"/>
  <c r="F15" i="3"/>
  <c r="B8" i="3"/>
  <c r="B12" i="3"/>
  <c r="B27" i="3"/>
  <c r="B16" i="3"/>
  <c r="B19" i="3"/>
  <c r="B21" i="3"/>
  <c r="B13" i="3"/>
  <c r="B28" i="3"/>
  <c r="B7" i="3"/>
  <c r="B22" i="3"/>
  <c r="B9" i="3"/>
  <c r="B10" i="3"/>
  <c r="B26" i="3"/>
  <c r="B20" i="3"/>
  <c r="B14" i="3"/>
  <c r="B24" i="3"/>
  <c r="B25" i="3"/>
  <c r="B15" i="3"/>
  <c r="D74" i="2"/>
  <c r="D73" i="2"/>
  <c r="D72" i="2"/>
  <c r="D71" i="2"/>
  <c r="D69" i="2"/>
  <c r="N22" i="2"/>
  <c r="N21" i="2"/>
  <c r="AC22" i="2"/>
  <c r="AC21" i="2"/>
  <c r="AC20" i="2"/>
  <c r="S66" i="2"/>
  <c r="S67" i="2"/>
  <c r="S87" i="2"/>
  <c r="BI25" i="11"/>
  <c r="BG25" i="11"/>
  <c r="BF25" i="11"/>
  <c r="BE25" i="11"/>
  <c r="BI24" i="11"/>
  <c r="BG24" i="11"/>
  <c r="BF24" i="11"/>
  <c r="BE24" i="11"/>
  <c r="BI23" i="11"/>
  <c r="BG23" i="11"/>
  <c r="BF23" i="11"/>
  <c r="BE23" i="11"/>
  <c r="BI22" i="11"/>
  <c r="BG22" i="11"/>
  <c r="BF22" i="11"/>
  <c r="BE22" i="11"/>
  <c r="BI21" i="11"/>
  <c r="BG21" i="11"/>
  <c r="BF21" i="11"/>
  <c r="BE21" i="11"/>
  <c r="BI20" i="11"/>
  <c r="BG20" i="11"/>
  <c r="BF20" i="11"/>
  <c r="BE20" i="11"/>
  <c r="BI19" i="11"/>
  <c r="BG19" i="11"/>
  <c r="BF19" i="11"/>
  <c r="BE19" i="11"/>
  <c r="BI18" i="11"/>
  <c r="BG18" i="11"/>
  <c r="BF18" i="11"/>
  <c r="BE18" i="11"/>
  <c r="BI17" i="11"/>
  <c r="BG17" i="11"/>
  <c r="BF17" i="11"/>
  <c r="BE17" i="11"/>
  <c r="BI16" i="11"/>
  <c r="BG16" i="11"/>
  <c r="BF16" i="11"/>
  <c r="BE16" i="11"/>
  <c r="BI15" i="11"/>
  <c r="BG15" i="11"/>
  <c r="BF15" i="11"/>
  <c r="BE15" i="11"/>
  <c r="BI14" i="11"/>
  <c r="BG14" i="11"/>
  <c r="BF14" i="11"/>
  <c r="BE14" i="11"/>
  <c r="BI13" i="11"/>
  <c r="BG13" i="11"/>
  <c r="BF13" i="11"/>
  <c r="BE13" i="11"/>
  <c r="BI12" i="11"/>
  <c r="BG12" i="11"/>
  <c r="BF12" i="11"/>
  <c r="BE12" i="11"/>
  <c r="BI11" i="11"/>
  <c r="BG11" i="11"/>
  <c r="BF11" i="11"/>
  <c r="BE11" i="11"/>
  <c r="BI10" i="11"/>
  <c r="BG10" i="11"/>
  <c r="BF10" i="11"/>
  <c r="BE10" i="11"/>
  <c r="BI9" i="11"/>
  <c r="BG9" i="11"/>
  <c r="BF9" i="11"/>
  <c r="BE9" i="11"/>
  <c r="BI8" i="11"/>
  <c r="BG8" i="11"/>
  <c r="BF8" i="11"/>
  <c r="BE8" i="11"/>
  <c r="BI7" i="11"/>
  <c r="BG7" i="11"/>
  <c r="BF7" i="11"/>
  <c r="BE7" i="11"/>
  <c r="Q10" i="9"/>
  <c r="CE8" i="8"/>
  <c r="I38" i="2"/>
  <c r="N70" i="2"/>
  <c r="S86" i="2"/>
  <c r="S85" i="2"/>
  <c r="S84" i="2"/>
  <c r="S83" i="2"/>
  <c r="S82" i="2"/>
  <c r="S81" i="2"/>
  <c r="S80" i="2"/>
  <c r="S79" i="2"/>
  <c r="S78" i="2"/>
  <c r="S77" i="2"/>
  <c r="G11" i="9"/>
  <c r="N104" i="2"/>
  <c r="N105" i="2"/>
  <c r="N106" i="2"/>
  <c r="N107" i="2"/>
  <c r="AF20" i="26"/>
  <c r="AF19" i="26"/>
  <c r="AF18" i="26"/>
  <c r="AF17" i="26"/>
  <c r="AF16" i="26"/>
  <c r="AF15" i="26"/>
  <c r="AF14" i="26"/>
  <c r="AF13" i="26"/>
  <c r="AF12" i="26"/>
  <c r="AF11" i="26"/>
  <c r="AF10" i="26"/>
  <c r="AF20" i="20"/>
  <c r="AF19" i="20"/>
  <c r="AF18" i="20"/>
  <c r="AF17" i="20"/>
  <c r="AF16" i="20"/>
  <c r="AF15" i="20"/>
  <c r="AF14" i="20"/>
  <c r="AF13" i="20"/>
  <c r="AF12" i="20"/>
  <c r="AF11" i="20"/>
  <c r="AF10" i="20"/>
  <c r="AF9" i="19"/>
  <c r="AF10" i="19"/>
  <c r="AF11" i="19"/>
  <c r="AF12" i="19"/>
  <c r="AF13" i="19"/>
  <c r="AF14" i="19"/>
  <c r="AF15" i="19"/>
  <c r="AF16" i="19"/>
  <c r="AF17" i="19"/>
  <c r="AF18" i="19"/>
  <c r="AF19" i="19"/>
  <c r="AF20" i="19"/>
  <c r="V20" i="26"/>
  <c r="V19" i="26"/>
  <c r="V18" i="26"/>
  <c r="V17" i="26"/>
  <c r="V16" i="26"/>
  <c r="V15" i="26"/>
  <c r="V14" i="26"/>
  <c r="V13" i="26"/>
  <c r="V12" i="26"/>
  <c r="V11" i="26"/>
  <c r="V10" i="26"/>
  <c r="V9" i="26"/>
  <c r="V8" i="26"/>
  <c r="J20" i="26"/>
  <c r="J19" i="26"/>
  <c r="J18" i="26"/>
  <c r="J17" i="26"/>
  <c r="J16" i="26"/>
  <c r="J15" i="26"/>
  <c r="J14" i="26"/>
  <c r="J13" i="26"/>
  <c r="J12" i="26"/>
  <c r="J11" i="26"/>
  <c r="J10" i="26"/>
  <c r="J9" i="26"/>
  <c r="J8" i="26"/>
  <c r="J7" i="26"/>
  <c r="V20" i="20"/>
  <c r="V19" i="20"/>
  <c r="V18" i="20"/>
  <c r="V17" i="20"/>
  <c r="V16" i="20"/>
  <c r="V15" i="20"/>
  <c r="V14" i="20"/>
  <c r="V13" i="20"/>
  <c r="V12" i="20"/>
  <c r="V11" i="20"/>
  <c r="V10" i="20"/>
  <c r="V9" i="20"/>
  <c r="J20" i="20"/>
  <c r="J19" i="20"/>
  <c r="J18" i="20"/>
  <c r="J17" i="20"/>
  <c r="J16" i="20"/>
  <c r="J15" i="20"/>
  <c r="J14" i="20"/>
  <c r="J13" i="20"/>
  <c r="J12" i="20"/>
  <c r="J11" i="20"/>
  <c r="J10" i="20"/>
  <c r="J9" i="20"/>
  <c r="J8" i="20"/>
  <c r="V20" i="19"/>
  <c r="V19" i="19"/>
  <c r="V18" i="19"/>
  <c r="V17" i="19"/>
  <c r="V16" i="19"/>
  <c r="V15" i="19"/>
  <c r="V14" i="19"/>
  <c r="V13" i="19"/>
  <c r="V12" i="19"/>
  <c r="V11" i="19"/>
  <c r="V10" i="19"/>
  <c r="J20" i="19"/>
  <c r="J19" i="19"/>
  <c r="J18" i="19"/>
  <c r="J17" i="19"/>
  <c r="J16" i="19"/>
  <c r="J15" i="19"/>
  <c r="J14" i="19"/>
  <c r="J13" i="19"/>
  <c r="J12" i="19"/>
  <c r="J11" i="19"/>
  <c r="V20" i="17"/>
  <c r="V19" i="17"/>
  <c r="V18" i="17"/>
  <c r="V17" i="17"/>
  <c r="V16" i="17"/>
  <c r="V15" i="17"/>
  <c r="V14" i="17"/>
  <c r="V13" i="17"/>
  <c r="J20" i="17"/>
  <c r="J19" i="17"/>
  <c r="J18" i="17"/>
  <c r="J17" i="17"/>
  <c r="J16" i="17"/>
  <c r="J15" i="17"/>
  <c r="J14" i="17"/>
  <c r="J13" i="17"/>
  <c r="J12" i="17"/>
  <c r="J11" i="17"/>
  <c r="J10" i="17"/>
  <c r="V20" i="18"/>
  <c r="V19" i="18"/>
  <c r="V18" i="18"/>
  <c r="V17" i="18"/>
  <c r="V16" i="18"/>
  <c r="V15" i="18"/>
  <c r="V14" i="18"/>
  <c r="V13" i="18"/>
  <c r="J14" i="18"/>
  <c r="J15" i="18"/>
  <c r="J16" i="18"/>
  <c r="J17" i="18"/>
  <c r="J18" i="18"/>
  <c r="J19" i="18"/>
  <c r="J20" i="18"/>
  <c r="BA50" i="24"/>
  <c r="AX50" i="24"/>
  <c r="AP50" i="24"/>
  <c r="AM50" i="24"/>
  <c r="AE50" i="24"/>
  <c r="AB50" i="24"/>
  <c r="T50" i="24"/>
  <c r="Q50" i="24"/>
  <c r="I50" i="24"/>
  <c r="F50" i="24"/>
  <c r="BA49" i="24"/>
  <c r="AX49" i="24"/>
  <c r="AP49" i="24"/>
  <c r="AM49" i="24"/>
  <c r="AE49" i="24"/>
  <c r="AB49" i="24"/>
  <c r="T49" i="24"/>
  <c r="Q49" i="24"/>
  <c r="I49" i="24"/>
  <c r="F49" i="24"/>
  <c r="BA48" i="24"/>
  <c r="AX48" i="24"/>
  <c r="AP48" i="24"/>
  <c r="AM48" i="24"/>
  <c r="AE48" i="24"/>
  <c r="AB48" i="24"/>
  <c r="T48" i="24"/>
  <c r="Q48" i="24"/>
  <c r="I48" i="24"/>
  <c r="F48" i="24"/>
  <c r="BA47" i="24"/>
  <c r="AX47" i="24"/>
  <c r="AP47" i="24"/>
  <c r="AM47" i="24"/>
  <c r="AE47" i="24"/>
  <c r="AB47" i="24"/>
  <c r="T47" i="24"/>
  <c r="Q47" i="24"/>
  <c r="I47" i="24"/>
  <c r="F47" i="24"/>
  <c r="BA46" i="24"/>
  <c r="AX46" i="24"/>
  <c r="AP46" i="24"/>
  <c r="AM46" i="24"/>
  <c r="AE46" i="24"/>
  <c r="AB46" i="24"/>
  <c r="T46" i="24"/>
  <c r="Q46" i="24"/>
  <c r="I46" i="24"/>
  <c r="F46" i="24"/>
  <c r="BA45" i="24"/>
  <c r="AX45" i="24"/>
  <c r="AP45" i="24"/>
  <c r="AM45" i="24"/>
  <c r="AE45" i="24"/>
  <c r="AB45" i="24"/>
  <c r="T45" i="24"/>
  <c r="Q45" i="24"/>
  <c r="I45" i="24"/>
  <c r="F45" i="24"/>
  <c r="BA44" i="24"/>
  <c r="AX44" i="24"/>
  <c r="AP44" i="24"/>
  <c r="AM44" i="24"/>
  <c r="AE44" i="24"/>
  <c r="AB44" i="24"/>
  <c r="T44" i="24"/>
  <c r="Q44" i="24"/>
  <c r="I44" i="24"/>
  <c r="F44" i="24"/>
  <c r="BA43" i="24"/>
  <c r="AX43" i="24"/>
  <c r="AP43" i="24"/>
  <c r="AM43" i="24"/>
  <c r="AE43" i="24"/>
  <c r="AB43" i="24"/>
  <c r="T43" i="24"/>
  <c r="Q43" i="24"/>
  <c r="I43" i="24"/>
  <c r="F43" i="24"/>
  <c r="BA42" i="24"/>
  <c r="AX42" i="24"/>
  <c r="AP42" i="24"/>
  <c r="AM42" i="24"/>
  <c r="AE42" i="24"/>
  <c r="AB42" i="24"/>
  <c r="T42" i="24"/>
  <c r="Q42" i="24"/>
  <c r="I42" i="24"/>
  <c r="F42" i="24"/>
  <c r="BA41" i="24"/>
  <c r="AX41" i="24"/>
  <c r="AP41" i="24"/>
  <c r="AM41" i="24"/>
  <c r="AE41" i="24"/>
  <c r="AB41" i="24"/>
  <c r="T41" i="24"/>
  <c r="Q41" i="24"/>
  <c r="I41" i="24"/>
  <c r="F41" i="24"/>
  <c r="BA40" i="24"/>
  <c r="AX40" i="24"/>
  <c r="AP40" i="24"/>
  <c r="AM40" i="24"/>
  <c r="AE40" i="24"/>
  <c r="AB40" i="24"/>
  <c r="T40" i="24"/>
  <c r="Q40" i="24"/>
  <c r="I40" i="24"/>
  <c r="F40" i="24"/>
  <c r="BA39" i="24"/>
  <c r="AX39" i="24"/>
  <c r="AP39" i="24"/>
  <c r="AM39" i="24"/>
  <c r="AE39" i="24"/>
  <c r="AB39" i="24"/>
  <c r="T39" i="24"/>
  <c r="Q39" i="24"/>
  <c r="I39" i="24"/>
  <c r="F39" i="24"/>
  <c r="BA38" i="24"/>
  <c r="AX38" i="24"/>
  <c r="AP38" i="24"/>
  <c r="AM38" i="24"/>
  <c r="AE38" i="24"/>
  <c r="AB38" i="24"/>
  <c r="T38" i="24"/>
  <c r="Q38" i="24"/>
  <c r="I38" i="24"/>
  <c r="F38" i="24"/>
  <c r="BA37" i="24"/>
  <c r="AX37" i="24"/>
  <c r="AP37" i="24"/>
  <c r="AM37" i="24"/>
  <c r="AE37" i="24"/>
  <c r="AB37" i="24"/>
  <c r="T37" i="24"/>
  <c r="Q37" i="24"/>
  <c r="I37" i="24"/>
  <c r="F37" i="24"/>
  <c r="BA36" i="24"/>
  <c r="AX36" i="24"/>
  <c r="AP36" i="24"/>
  <c r="AM36" i="24"/>
  <c r="AE36" i="24"/>
  <c r="AB36" i="24"/>
  <c r="T36" i="24"/>
  <c r="Q36" i="24"/>
  <c r="I36" i="24"/>
  <c r="F36" i="24"/>
  <c r="BA35" i="24"/>
  <c r="AX35" i="24"/>
  <c r="AP35" i="24"/>
  <c r="AM35" i="24"/>
  <c r="AE35" i="24"/>
  <c r="AB35" i="24"/>
  <c r="T35" i="24"/>
  <c r="Q35" i="24"/>
  <c r="I35" i="24"/>
  <c r="F35" i="24"/>
  <c r="BA34" i="24"/>
  <c r="AX34" i="24"/>
  <c r="AP34" i="24"/>
  <c r="AM34" i="24"/>
  <c r="AE34" i="24"/>
  <c r="AB34" i="24"/>
  <c r="T34" i="24"/>
  <c r="Q34" i="24"/>
  <c r="I34" i="24"/>
  <c r="F34" i="24"/>
  <c r="BA33" i="24"/>
  <c r="AX33" i="24"/>
  <c r="AP33" i="24"/>
  <c r="AM33" i="24"/>
  <c r="AE33" i="24"/>
  <c r="AB33" i="24"/>
  <c r="T33" i="24"/>
  <c r="Q33" i="24"/>
  <c r="I33" i="24"/>
  <c r="F33" i="24"/>
  <c r="BA32" i="24"/>
  <c r="AX32" i="24"/>
  <c r="AP32" i="24"/>
  <c r="AM32" i="24"/>
  <c r="AE32" i="24"/>
  <c r="AB32" i="24"/>
  <c r="T32" i="24"/>
  <c r="Q32" i="24"/>
  <c r="I32" i="24"/>
  <c r="F32" i="24"/>
  <c r="BA31" i="24"/>
  <c r="AX31" i="24"/>
  <c r="AP31" i="24"/>
  <c r="AM31" i="24"/>
  <c r="AE31" i="24"/>
  <c r="AB31" i="24"/>
  <c r="T31" i="24"/>
  <c r="Q31" i="24"/>
  <c r="I31" i="24"/>
  <c r="F31" i="24"/>
  <c r="BA30" i="24"/>
  <c r="AX30" i="24"/>
  <c r="AP30" i="24"/>
  <c r="AM30" i="24"/>
  <c r="AE30" i="24"/>
  <c r="AB30" i="24"/>
  <c r="T30" i="24"/>
  <c r="Q30" i="24"/>
  <c r="I30" i="24"/>
  <c r="F30" i="24"/>
  <c r="BA29" i="24"/>
  <c r="AX29" i="24"/>
  <c r="AP29" i="24"/>
  <c r="AM29" i="24"/>
  <c r="AE29" i="24"/>
  <c r="AB29" i="24"/>
  <c r="T29" i="24"/>
  <c r="Q29" i="24"/>
  <c r="I29" i="24"/>
  <c r="F29" i="24"/>
  <c r="BA28" i="24"/>
  <c r="AX28" i="24"/>
  <c r="AP28" i="24"/>
  <c r="AM28" i="24"/>
  <c r="AE28" i="24"/>
  <c r="AB28" i="24"/>
  <c r="T28" i="24"/>
  <c r="Q28" i="24"/>
  <c r="I28" i="24"/>
  <c r="F28" i="24"/>
  <c r="BA27" i="24"/>
  <c r="AX27" i="24"/>
  <c r="AP27" i="24"/>
  <c r="AM27" i="24"/>
  <c r="AE27" i="24"/>
  <c r="AB27" i="24"/>
  <c r="T27" i="24"/>
  <c r="Q27" i="24"/>
  <c r="I27" i="24"/>
  <c r="F27" i="24"/>
  <c r="BA26" i="24"/>
  <c r="AX26" i="24"/>
  <c r="AP26" i="24"/>
  <c r="AM26" i="24"/>
  <c r="AE26" i="24"/>
  <c r="AB26" i="24"/>
  <c r="T26" i="24"/>
  <c r="Q26" i="24"/>
  <c r="I26" i="24"/>
  <c r="F26" i="24"/>
  <c r="BA25" i="24"/>
  <c r="AX25" i="24"/>
  <c r="AP25" i="24"/>
  <c r="AM25" i="24"/>
  <c r="AE25" i="24"/>
  <c r="AB25" i="24"/>
  <c r="T25" i="24"/>
  <c r="Q25" i="24"/>
  <c r="I25" i="24"/>
  <c r="F25" i="24"/>
  <c r="BA24" i="24"/>
  <c r="AX24" i="24"/>
  <c r="AP24" i="24"/>
  <c r="AM24" i="24"/>
  <c r="AE24" i="24"/>
  <c r="AB24" i="24"/>
  <c r="T24" i="24"/>
  <c r="Q24" i="24"/>
  <c r="I24" i="24"/>
  <c r="F24" i="24"/>
  <c r="BA23" i="24"/>
  <c r="AX23" i="24"/>
  <c r="AP23" i="24"/>
  <c r="AM23" i="24"/>
  <c r="AE23" i="24"/>
  <c r="AB23" i="24"/>
  <c r="T23" i="24"/>
  <c r="Q23" i="24"/>
  <c r="I23" i="24"/>
  <c r="F23" i="24"/>
  <c r="BA22" i="24"/>
  <c r="AX22" i="24"/>
  <c r="AP22" i="24"/>
  <c r="AM22" i="24"/>
  <c r="AE22" i="24"/>
  <c r="AB22" i="24"/>
  <c r="T22" i="24"/>
  <c r="Q22" i="24"/>
  <c r="I22" i="24"/>
  <c r="F22" i="24"/>
  <c r="BA21" i="24"/>
  <c r="AX21" i="24"/>
  <c r="AP21" i="24"/>
  <c r="AM21" i="24"/>
  <c r="AE21" i="24"/>
  <c r="AB21" i="24"/>
  <c r="T21" i="24"/>
  <c r="Q21" i="24"/>
  <c r="I21" i="24"/>
  <c r="F21" i="24"/>
  <c r="BA20" i="24"/>
  <c r="AX20" i="24"/>
  <c r="AP20" i="24"/>
  <c r="AM20" i="24"/>
  <c r="AE20" i="24"/>
  <c r="AB20" i="24"/>
  <c r="T20" i="24"/>
  <c r="Q20" i="24"/>
  <c r="I20" i="24"/>
  <c r="F20" i="24"/>
  <c r="BA19" i="24"/>
  <c r="AX19" i="24"/>
  <c r="AP19" i="24"/>
  <c r="AM19" i="24"/>
  <c r="AE19" i="24"/>
  <c r="AB19" i="24"/>
  <c r="T19" i="24"/>
  <c r="Q19" i="24"/>
  <c r="I19" i="24"/>
  <c r="F19" i="24"/>
  <c r="BA18" i="24"/>
  <c r="AX18" i="24"/>
  <c r="AP18" i="24"/>
  <c r="AM18" i="24"/>
  <c r="AE18" i="24"/>
  <c r="AB18" i="24"/>
  <c r="T18" i="24"/>
  <c r="Q18" i="24"/>
  <c r="I18" i="24"/>
  <c r="F18" i="24"/>
  <c r="BA17" i="24"/>
  <c r="AX17" i="24"/>
  <c r="AP17" i="24"/>
  <c r="AM17" i="24"/>
  <c r="AE17" i="24"/>
  <c r="AB17" i="24"/>
  <c r="T17" i="24"/>
  <c r="Q17" i="24"/>
  <c r="I17" i="24"/>
  <c r="F17" i="24"/>
  <c r="BA16" i="24"/>
  <c r="AX16" i="24"/>
  <c r="AP16" i="24"/>
  <c r="AM16" i="24"/>
  <c r="AE16" i="24"/>
  <c r="AB16" i="24"/>
  <c r="T16" i="24"/>
  <c r="Q16" i="24"/>
  <c r="I16" i="24"/>
  <c r="F16" i="24"/>
  <c r="BA15" i="24"/>
  <c r="AX15" i="24"/>
  <c r="AP15" i="24"/>
  <c r="AM15" i="24"/>
  <c r="AE15" i="24"/>
  <c r="AB15" i="24"/>
  <c r="T15" i="24"/>
  <c r="Q15" i="24"/>
  <c r="I15" i="24"/>
  <c r="F15" i="24"/>
  <c r="BA14" i="24"/>
  <c r="AX14" i="24"/>
  <c r="AP14" i="24"/>
  <c r="AE14" i="24"/>
  <c r="AB14" i="24"/>
  <c r="T14" i="24"/>
  <c r="Q14" i="24"/>
  <c r="I14" i="24"/>
  <c r="F14" i="24"/>
  <c r="BA13" i="24"/>
  <c r="AX13" i="24"/>
  <c r="AP13" i="24"/>
  <c r="AE13" i="24"/>
  <c r="AB13" i="24"/>
  <c r="T13" i="24"/>
  <c r="Q13" i="24"/>
  <c r="I13" i="24"/>
  <c r="F13" i="24"/>
  <c r="BA12" i="24"/>
  <c r="AX12" i="24"/>
  <c r="AP12" i="24"/>
  <c r="AB8" i="24"/>
  <c r="T12" i="24"/>
  <c r="Q12" i="24"/>
  <c r="I12" i="24"/>
  <c r="F12" i="24"/>
  <c r="AX9" i="24"/>
  <c r="AP11" i="24"/>
  <c r="AM11" i="24"/>
  <c r="AB10" i="24"/>
  <c r="T11" i="24"/>
  <c r="Q11" i="24"/>
  <c r="I11" i="24"/>
  <c r="F11" i="24"/>
  <c r="AX8" i="24"/>
  <c r="AP10" i="24"/>
  <c r="AM10" i="24"/>
  <c r="AB7" i="24"/>
  <c r="T10" i="24"/>
  <c r="Q10" i="24"/>
  <c r="I10" i="24"/>
  <c r="F10" i="24"/>
  <c r="AX11" i="24"/>
  <c r="AM9" i="24"/>
  <c r="AB12" i="24"/>
  <c r="Q8" i="24"/>
  <c r="F9" i="24"/>
  <c r="AX7" i="24"/>
  <c r="AM8" i="24"/>
  <c r="AB9" i="24"/>
  <c r="Q9" i="24"/>
  <c r="F7" i="24"/>
  <c r="AX10" i="24"/>
  <c r="AM7" i="24"/>
  <c r="AB11" i="24"/>
  <c r="Q7" i="24"/>
  <c r="F8" i="24"/>
  <c r="BA50" i="13"/>
  <c r="AX50" i="13"/>
  <c r="AP50" i="13"/>
  <c r="AM50" i="13"/>
  <c r="AE50" i="13"/>
  <c r="AB50" i="13"/>
  <c r="T50" i="13"/>
  <c r="Q50" i="13"/>
  <c r="I50" i="13"/>
  <c r="F50" i="13"/>
  <c r="BA49" i="13"/>
  <c r="AX49" i="13"/>
  <c r="AP49" i="13"/>
  <c r="AM49" i="13"/>
  <c r="AE49" i="13"/>
  <c r="AB49" i="13"/>
  <c r="T49" i="13"/>
  <c r="Q49" i="13"/>
  <c r="I49" i="13"/>
  <c r="F49" i="13"/>
  <c r="BA48" i="13"/>
  <c r="AX48" i="13"/>
  <c r="AP48" i="13"/>
  <c r="AM48" i="13"/>
  <c r="AE48" i="13"/>
  <c r="AB48" i="13"/>
  <c r="T48" i="13"/>
  <c r="Q48" i="13"/>
  <c r="I48" i="13"/>
  <c r="F48" i="13"/>
  <c r="BA47" i="13"/>
  <c r="AX47" i="13"/>
  <c r="AP47" i="13"/>
  <c r="AM47" i="13"/>
  <c r="AE47" i="13"/>
  <c r="AB47" i="13"/>
  <c r="T47" i="13"/>
  <c r="Q47" i="13"/>
  <c r="I47" i="13"/>
  <c r="F47" i="13"/>
  <c r="BA46" i="13"/>
  <c r="AX46" i="13"/>
  <c r="AP46" i="13"/>
  <c r="AM46" i="13"/>
  <c r="AE46" i="13"/>
  <c r="AB46" i="13"/>
  <c r="T46" i="13"/>
  <c r="Q46" i="13"/>
  <c r="I46" i="13"/>
  <c r="F46" i="13"/>
  <c r="BA45" i="13"/>
  <c r="AX45" i="13"/>
  <c r="AP45" i="13"/>
  <c r="AM45" i="13"/>
  <c r="AE45" i="13"/>
  <c r="AB45" i="13"/>
  <c r="T45" i="13"/>
  <c r="Q45" i="13"/>
  <c r="I45" i="13"/>
  <c r="F45" i="13"/>
  <c r="BA44" i="13"/>
  <c r="AX44" i="13"/>
  <c r="AP44" i="13"/>
  <c r="AM44" i="13"/>
  <c r="AE44" i="13"/>
  <c r="AB44" i="13"/>
  <c r="T44" i="13"/>
  <c r="Q44" i="13"/>
  <c r="I44" i="13"/>
  <c r="F44" i="13"/>
  <c r="BA43" i="13"/>
  <c r="AX43" i="13"/>
  <c r="AP43" i="13"/>
  <c r="AM43" i="13"/>
  <c r="AE43" i="13"/>
  <c r="AB43" i="13"/>
  <c r="T43" i="13"/>
  <c r="Q43" i="13"/>
  <c r="I43" i="13"/>
  <c r="F43" i="13"/>
  <c r="BA42" i="13"/>
  <c r="AX42" i="13"/>
  <c r="AP42" i="13"/>
  <c r="AM42" i="13"/>
  <c r="AE42" i="13"/>
  <c r="AB42" i="13"/>
  <c r="T42" i="13"/>
  <c r="Q42" i="13"/>
  <c r="I42" i="13"/>
  <c r="F42" i="13"/>
  <c r="BA41" i="13"/>
  <c r="AX41" i="13"/>
  <c r="AP41" i="13"/>
  <c r="AM41" i="13"/>
  <c r="AE41" i="13"/>
  <c r="AB41" i="13"/>
  <c r="T41" i="13"/>
  <c r="Q41" i="13"/>
  <c r="I41" i="13"/>
  <c r="F41" i="13"/>
  <c r="BA40" i="13"/>
  <c r="AX40" i="13"/>
  <c r="AP40" i="13"/>
  <c r="AM40" i="13"/>
  <c r="AE40" i="13"/>
  <c r="AB40" i="13"/>
  <c r="T40" i="13"/>
  <c r="Q40" i="13"/>
  <c r="I40" i="13"/>
  <c r="F40" i="13"/>
  <c r="BA39" i="13"/>
  <c r="AX39" i="13"/>
  <c r="AP39" i="13"/>
  <c r="AM39" i="13"/>
  <c r="AE39" i="13"/>
  <c r="AB39" i="13"/>
  <c r="T39" i="13"/>
  <c r="Q39" i="13"/>
  <c r="I39" i="13"/>
  <c r="F39" i="13"/>
  <c r="BA38" i="13"/>
  <c r="AX38" i="13"/>
  <c r="AP38" i="13"/>
  <c r="AM38" i="13"/>
  <c r="AE38" i="13"/>
  <c r="AB38" i="13"/>
  <c r="T38" i="13"/>
  <c r="Q38" i="13"/>
  <c r="I38" i="13"/>
  <c r="F38" i="13"/>
  <c r="BA37" i="13"/>
  <c r="AX37" i="13"/>
  <c r="AP37" i="13"/>
  <c r="AM37" i="13"/>
  <c r="AE37" i="13"/>
  <c r="AB37" i="13"/>
  <c r="T37" i="13"/>
  <c r="Q37" i="13"/>
  <c r="I37" i="13"/>
  <c r="F37" i="13"/>
  <c r="BA36" i="13"/>
  <c r="AX36" i="13"/>
  <c r="AP36" i="13"/>
  <c r="AM36" i="13"/>
  <c r="AE36" i="13"/>
  <c r="AB36" i="13"/>
  <c r="T36" i="13"/>
  <c r="Q36" i="13"/>
  <c r="I36" i="13"/>
  <c r="F36" i="13"/>
  <c r="BA35" i="13"/>
  <c r="AX35" i="13"/>
  <c r="AP35" i="13"/>
  <c r="AM35" i="13"/>
  <c r="AE35" i="13"/>
  <c r="AB35" i="13"/>
  <c r="T35" i="13"/>
  <c r="Q35" i="13"/>
  <c r="I35" i="13"/>
  <c r="F35" i="13"/>
  <c r="BA34" i="13"/>
  <c r="AX34" i="13"/>
  <c r="AP34" i="13"/>
  <c r="AM34" i="13"/>
  <c r="AE34" i="13"/>
  <c r="AB34" i="13"/>
  <c r="T34" i="13"/>
  <c r="Q34" i="13"/>
  <c r="I34" i="13"/>
  <c r="F34" i="13"/>
  <c r="BA33" i="13"/>
  <c r="AX33" i="13"/>
  <c r="AP33" i="13"/>
  <c r="AM33" i="13"/>
  <c r="AE33" i="13"/>
  <c r="AB33" i="13"/>
  <c r="T33" i="13"/>
  <c r="Q33" i="13"/>
  <c r="I33" i="13"/>
  <c r="F33" i="13"/>
  <c r="BA32" i="13"/>
  <c r="AX32" i="13"/>
  <c r="AP32" i="13"/>
  <c r="AM32" i="13"/>
  <c r="AE32" i="13"/>
  <c r="AB32" i="13"/>
  <c r="T32" i="13"/>
  <c r="Q32" i="13"/>
  <c r="I32" i="13"/>
  <c r="F32" i="13"/>
  <c r="BA31" i="13"/>
  <c r="AX31" i="13"/>
  <c r="AP31" i="13"/>
  <c r="AM31" i="13"/>
  <c r="AE31" i="13"/>
  <c r="AB31" i="13"/>
  <c r="T31" i="13"/>
  <c r="Q31" i="13"/>
  <c r="I31" i="13"/>
  <c r="F31" i="13"/>
  <c r="BA30" i="13"/>
  <c r="AX30" i="13"/>
  <c r="AP30" i="13"/>
  <c r="AM30" i="13"/>
  <c r="AE30" i="13"/>
  <c r="AB30" i="13"/>
  <c r="T30" i="13"/>
  <c r="Q30" i="13"/>
  <c r="I30" i="13"/>
  <c r="F30" i="13"/>
  <c r="BA29" i="13"/>
  <c r="AX29" i="13"/>
  <c r="AP29" i="13"/>
  <c r="AM29" i="13"/>
  <c r="AE29" i="13"/>
  <c r="AB29" i="13"/>
  <c r="T29" i="13"/>
  <c r="Q29" i="13"/>
  <c r="I29" i="13"/>
  <c r="F29" i="13"/>
  <c r="BA28" i="13"/>
  <c r="AX28" i="13"/>
  <c r="AP28" i="13"/>
  <c r="AM28" i="13"/>
  <c r="AE28" i="13"/>
  <c r="AB28" i="13"/>
  <c r="T28" i="13"/>
  <c r="Q28" i="13"/>
  <c r="I28" i="13"/>
  <c r="F28" i="13"/>
  <c r="BA27" i="13"/>
  <c r="AX27" i="13"/>
  <c r="AP27" i="13"/>
  <c r="AM27" i="13"/>
  <c r="AE27" i="13"/>
  <c r="AB27" i="13"/>
  <c r="T27" i="13"/>
  <c r="Q27" i="13"/>
  <c r="I27" i="13"/>
  <c r="F27" i="13"/>
  <c r="BA26" i="13"/>
  <c r="AX26" i="13"/>
  <c r="AP26" i="13"/>
  <c r="AM26" i="13"/>
  <c r="AE26" i="13"/>
  <c r="AB26" i="13"/>
  <c r="T26" i="13"/>
  <c r="Q26" i="13"/>
  <c r="I26" i="13"/>
  <c r="F26" i="13"/>
  <c r="BA25" i="13"/>
  <c r="AX25" i="13"/>
  <c r="AP25" i="13"/>
  <c r="AM25" i="13"/>
  <c r="AE25" i="13"/>
  <c r="AB25" i="13"/>
  <c r="T25" i="13"/>
  <c r="Q25" i="13"/>
  <c r="I25" i="13"/>
  <c r="F25" i="13"/>
  <c r="BA24" i="13"/>
  <c r="AX24" i="13"/>
  <c r="AP24" i="13"/>
  <c r="AM24" i="13"/>
  <c r="AE24" i="13"/>
  <c r="AB24" i="13"/>
  <c r="T24" i="13"/>
  <c r="Q24" i="13"/>
  <c r="I24" i="13"/>
  <c r="F24" i="13"/>
  <c r="BA23" i="13"/>
  <c r="AX23" i="13"/>
  <c r="AP23" i="13"/>
  <c r="AM23" i="13"/>
  <c r="AE23" i="13"/>
  <c r="AB23" i="13"/>
  <c r="T23" i="13"/>
  <c r="Q23" i="13"/>
  <c r="I23" i="13"/>
  <c r="F23" i="13"/>
  <c r="BA22" i="13"/>
  <c r="AX22" i="13"/>
  <c r="AP22" i="13"/>
  <c r="AM22" i="13"/>
  <c r="AE22" i="13"/>
  <c r="AB22" i="13"/>
  <c r="T22" i="13"/>
  <c r="Q22" i="13"/>
  <c r="I22" i="13"/>
  <c r="F22" i="13"/>
  <c r="BA21" i="13"/>
  <c r="AX21" i="13"/>
  <c r="AP21" i="13"/>
  <c r="AM21" i="13"/>
  <c r="AE21" i="13"/>
  <c r="AB21" i="13"/>
  <c r="T21" i="13"/>
  <c r="Q21" i="13"/>
  <c r="I21" i="13"/>
  <c r="F21" i="13"/>
  <c r="BA20" i="13"/>
  <c r="AX20" i="13"/>
  <c r="AP20" i="13"/>
  <c r="AM20" i="13"/>
  <c r="AE20" i="13"/>
  <c r="AB20" i="13"/>
  <c r="T20" i="13"/>
  <c r="Q20" i="13"/>
  <c r="I20" i="13"/>
  <c r="F20" i="13"/>
  <c r="BA19" i="13"/>
  <c r="AX19" i="13"/>
  <c r="AP19" i="13"/>
  <c r="AM19" i="13"/>
  <c r="AE19" i="13"/>
  <c r="AB19" i="13"/>
  <c r="T19" i="13"/>
  <c r="Q19" i="13"/>
  <c r="I19" i="13"/>
  <c r="F19" i="13"/>
  <c r="BA18" i="13"/>
  <c r="AX18" i="13"/>
  <c r="AP18" i="13"/>
  <c r="AM18" i="13"/>
  <c r="AE18" i="13"/>
  <c r="AB18" i="13"/>
  <c r="T18" i="13"/>
  <c r="Q18" i="13"/>
  <c r="I18" i="13"/>
  <c r="F18" i="13"/>
  <c r="BA17" i="13"/>
  <c r="AX17" i="13"/>
  <c r="AP17" i="13"/>
  <c r="AM17" i="13"/>
  <c r="AE17" i="13"/>
  <c r="AB17" i="13"/>
  <c r="T17" i="13"/>
  <c r="Q17" i="13"/>
  <c r="I17" i="13"/>
  <c r="F17" i="13"/>
  <c r="BA16" i="13"/>
  <c r="AX16" i="13"/>
  <c r="AP16" i="13"/>
  <c r="AM16" i="13"/>
  <c r="AE16" i="13"/>
  <c r="AB16" i="13"/>
  <c r="T16" i="13"/>
  <c r="Q16" i="13"/>
  <c r="I16" i="13"/>
  <c r="F16" i="13"/>
  <c r="BA15" i="13"/>
  <c r="AX15" i="13"/>
  <c r="AP15" i="13"/>
  <c r="AM15" i="13"/>
  <c r="AE15" i="13"/>
  <c r="AB15" i="13"/>
  <c r="T15" i="13"/>
  <c r="Q15" i="13"/>
  <c r="I15" i="13"/>
  <c r="F15" i="13"/>
  <c r="BA14" i="13"/>
  <c r="AX14" i="13"/>
  <c r="AP14" i="13"/>
  <c r="AM14" i="13"/>
  <c r="AE14" i="13"/>
  <c r="AB14" i="13"/>
  <c r="T14" i="13"/>
  <c r="Q14" i="13"/>
  <c r="I14" i="13"/>
  <c r="F14" i="13"/>
  <c r="BA13" i="13"/>
  <c r="AX13" i="13"/>
  <c r="AP13" i="13"/>
  <c r="AM13" i="13"/>
  <c r="AB13" i="13"/>
  <c r="T13" i="13"/>
  <c r="Q13" i="13"/>
  <c r="I13" i="13"/>
  <c r="F13" i="13"/>
  <c r="BA12" i="13"/>
  <c r="AX12" i="13"/>
  <c r="AP12" i="13"/>
  <c r="AM12" i="13"/>
  <c r="AB12" i="13"/>
  <c r="T12" i="13"/>
  <c r="Q12" i="13"/>
  <c r="I12" i="13"/>
  <c r="F12" i="13"/>
  <c r="BA11" i="13"/>
  <c r="AX11" i="13"/>
  <c r="AP11" i="13"/>
  <c r="AM11" i="13"/>
  <c r="AB9" i="13"/>
  <c r="T11" i="13"/>
  <c r="Q11" i="13"/>
  <c r="F10" i="13"/>
  <c r="AX8" i="13"/>
  <c r="AP10" i="13"/>
  <c r="AM10" i="13"/>
  <c r="AB7" i="13"/>
  <c r="T10" i="13"/>
  <c r="Q10" i="13"/>
  <c r="F9" i="13"/>
  <c r="AX10" i="13"/>
  <c r="AM9" i="13"/>
  <c r="AB11" i="13"/>
  <c r="Q9" i="13"/>
  <c r="F7" i="13"/>
  <c r="AX9" i="13"/>
  <c r="AM8" i="13"/>
  <c r="AB8" i="13"/>
  <c r="Q7" i="13"/>
  <c r="F11" i="13"/>
  <c r="AX7" i="13"/>
  <c r="AM7" i="13"/>
  <c r="AB10" i="13"/>
  <c r="Q8" i="13"/>
  <c r="F8" i="13"/>
  <c r="BA50" i="6"/>
  <c r="AX50" i="6"/>
  <c r="AP50" i="6"/>
  <c r="AM50" i="6"/>
  <c r="AE50" i="6"/>
  <c r="AB50" i="6"/>
  <c r="T50" i="6"/>
  <c r="Q50" i="6"/>
  <c r="I50" i="6"/>
  <c r="F50" i="6"/>
  <c r="BA49" i="6"/>
  <c r="AX49" i="6"/>
  <c r="AP49" i="6"/>
  <c r="AM49" i="6"/>
  <c r="AE49" i="6"/>
  <c r="AB49" i="6"/>
  <c r="T49" i="6"/>
  <c r="Q49" i="6"/>
  <c r="I49" i="6"/>
  <c r="F49" i="6"/>
  <c r="BA48" i="6"/>
  <c r="AX48" i="6"/>
  <c r="AP48" i="6"/>
  <c r="AM48" i="6"/>
  <c r="AE48" i="6"/>
  <c r="AB48" i="6"/>
  <c r="T48" i="6"/>
  <c r="Q48" i="6"/>
  <c r="I48" i="6"/>
  <c r="F48" i="6"/>
  <c r="BA47" i="6"/>
  <c r="AX47" i="6"/>
  <c r="AP47" i="6"/>
  <c r="AM47" i="6"/>
  <c r="AE47" i="6"/>
  <c r="AB47" i="6"/>
  <c r="T47" i="6"/>
  <c r="Q47" i="6"/>
  <c r="I47" i="6"/>
  <c r="F47" i="6"/>
  <c r="BA46" i="6"/>
  <c r="AX46" i="6"/>
  <c r="AP46" i="6"/>
  <c r="AM46" i="6"/>
  <c r="AE46" i="6"/>
  <c r="AB46" i="6"/>
  <c r="T46" i="6"/>
  <c r="Q46" i="6"/>
  <c r="I46" i="6"/>
  <c r="F46" i="6"/>
  <c r="BA45" i="6"/>
  <c r="AX45" i="6"/>
  <c r="AP45" i="6"/>
  <c r="AM45" i="6"/>
  <c r="AE45" i="6"/>
  <c r="AB45" i="6"/>
  <c r="T45" i="6"/>
  <c r="Q45" i="6"/>
  <c r="I45" i="6"/>
  <c r="F45" i="6"/>
  <c r="BA44" i="6"/>
  <c r="AX44" i="6"/>
  <c r="AP44" i="6"/>
  <c r="AM44" i="6"/>
  <c r="AE44" i="6"/>
  <c r="AB44" i="6"/>
  <c r="T44" i="6"/>
  <c r="Q44" i="6"/>
  <c r="I44" i="6"/>
  <c r="F44" i="6"/>
  <c r="BA43" i="6"/>
  <c r="AX43" i="6"/>
  <c r="AP43" i="6"/>
  <c r="AM43" i="6"/>
  <c r="AE43" i="6"/>
  <c r="AB43" i="6"/>
  <c r="T43" i="6"/>
  <c r="Q43" i="6"/>
  <c r="I43" i="6"/>
  <c r="F43" i="6"/>
  <c r="BA42" i="6"/>
  <c r="AX42" i="6"/>
  <c r="AP42" i="6"/>
  <c r="AM42" i="6"/>
  <c r="AE42" i="6"/>
  <c r="AB42" i="6"/>
  <c r="T42" i="6"/>
  <c r="Q42" i="6"/>
  <c r="I42" i="6"/>
  <c r="F42" i="6"/>
  <c r="BA41" i="6"/>
  <c r="AX41" i="6"/>
  <c r="AP41" i="6"/>
  <c r="AM41" i="6"/>
  <c r="AE41" i="6"/>
  <c r="AB41" i="6"/>
  <c r="T41" i="6"/>
  <c r="Q41" i="6"/>
  <c r="I41" i="6"/>
  <c r="F41" i="6"/>
  <c r="BA40" i="6"/>
  <c r="AX40" i="6"/>
  <c r="AP40" i="6"/>
  <c r="AM40" i="6"/>
  <c r="AE40" i="6"/>
  <c r="AB40" i="6"/>
  <c r="T40" i="6"/>
  <c r="Q40" i="6"/>
  <c r="I40" i="6"/>
  <c r="F40" i="6"/>
  <c r="BA39" i="6"/>
  <c r="AX39" i="6"/>
  <c r="AP39" i="6"/>
  <c r="AM39" i="6"/>
  <c r="AE39" i="6"/>
  <c r="AB39" i="6"/>
  <c r="T39" i="6"/>
  <c r="Q39" i="6"/>
  <c r="I39" i="6"/>
  <c r="F39" i="6"/>
  <c r="BA38" i="6"/>
  <c r="AX38" i="6"/>
  <c r="AP38" i="6"/>
  <c r="AM38" i="6"/>
  <c r="AE38" i="6"/>
  <c r="AB38" i="6"/>
  <c r="T38" i="6"/>
  <c r="Q38" i="6"/>
  <c r="I38" i="6"/>
  <c r="F38" i="6"/>
  <c r="BA37" i="6"/>
  <c r="AX37" i="6"/>
  <c r="AP37" i="6"/>
  <c r="AM37" i="6"/>
  <c r="AE37" i="6"/>
  <c r="AB37" i="6"/>
  <c r="T37" i="6"/>
  <c r="Q37" i="6"/>
  <c r="I37" i="6"/>
  <c r="F37" i="6"/>
  <c r="BA36" i="6"/>
  <c r="AX36" i="6"/>
  <c r="AP36" i="6"/>
  <c r="AM36" i="6"/>
  <c r="AE36" i="6"/>
  <c r="AB36" i="6"/>
  <c r="T36" i="6"/>
  <c r="Q36" i="6"/>
  <c r="I36" i="6"/>
  <c r="F36" i="6"/>
  <c r="BA35" i="6"/>
  <c r="AX35" i="6"/>
  <c r="AP35" i="6"/>
  <c r="AM35" i="6"/>
  <c r="AE35" i="6"/>
  <c r="AB35" i="6"/>
  <c r="T35" i="6"/>
  <c r="Q35" i="6"/>
  <c r="I35" i="6"/>
  <c r="F35" i="6"/>
  <c r="BA34" i="6"/>
  <c r="AX34" i="6"/>
  <c r="AP34" i="6"/>
  <c r="AM34" i="6"/>
  <c r="AE34" i="6"/>
  <c r="AB34" i="6"/>
  <c r="T34" i="6"/>
  <c r="Q34" i="6"/>
  <c r="I34" i="6"/>
  <c r="F34" i="6"/>
  <c r="BA33" i="6"/>
  <c r="AX33" i="6"/>
  <c r="AP33" i="6"/>
  <c r="AM33" i="6"/>
  <c r="AE33" i="6"/>
  <c r="AB33" i="6"/>
  <c r="T33" i="6"/>
  <c r="Q33" i="6"/>
  <c r="I33" i="6"/>
  <c r="F33" i="6"/>
  <c r="BA32" i="6"/>
  <c r="AX32" i="6"/>
  <c r="AP32" i="6"/>
  <c r="AM32" i="6"/>
  <c r="AE32" i="6"/>
  <c r="AB32" i="6"/>
  <c r="T32" i="6"/>
  <c r="Q32" i="6"/>
  <c r="I32" i="6"/>
  <c r="F32" i="6"/>
  <c r="BA31" i="6"/>
  <c r="AX31" i="6"/>
  <c r="AP31" i="6"/>
  <c r="AM31" i="6"/>
  <c r="AE31" i="6"/>
  <c r="AB31" i="6"/>
  <c r="T31" i="6"/>
  <c r="Q31" i="6"/>
  <c r="I31" i="6"/>
  <c r="F31" i="6"/>
  <c r="BA30" i="6"/>
  <c r="AX30" i="6"/>
  <c r="AP30" i="6"/>
  <c r="AM30" i="6"/>
  <c r="AE30" i="6"/>
  <c r="AB30" i="6"/>
  <c r="T30" i="6"/>
  <c r="Q30" i="6"/>
  <c r="I30" i="6"/>
  <c r="F30" i="6"/>
  <c r="BA29" i="6"/>
  <c r="AX29" i="6"/>
  <c r="AP29" i="6"/>
  <c r="AM29" i="6"/>
  <c r="AE29" i="6"/>
  <c r="AB29" i="6"/>
  <c r="T29" i="6"/>
  <c r="Q29" i="6"/>
  <c r="I29" i="6"/>
  <c r="F29" i="6"/>
  <c r="BA28" i="6"/>
  <c r="AX28" i="6"/>
  <c r="AP28" i="6"/>
  <c r="AM28" i="6"/>
  <c r="AE28" i="6"/>
  <c r="AB28" i="6"/>
  <c r="T28" i="6"/>
  <c r="Q28" i="6"/>
  <c r="I28" i="6"/>
  <c r="F28" i="6"/>
  <c r="BA27" i="6"/>
  <c r="AX27" i="6"/>
  <c r="AP27" i="6"/>
  <c r="AM27" i="6"/>
  <c r="AE27" i="6"/>
  <c r="AB27" i="6"/>
  <c r="T27" i="6"/>
  <c r="Q27" i="6"/>
  <c r="I27" i="6"/>
  <c r="F27" i="6"/>
  <c r="BA26" i="6"/>
  <c r="AX26" i="6"/>
  <c r="AP26" i="6"/>
  <c r="AM26" i="6"/>
  <c r="AE26" i="6"/>
  <c r="AB26" i="6"/>
  <c r="T26" i="6"/>
  <c r="Q26" i="6"/>
  <c r="I26" i="6"/>
  <c r="F26" i="6"/>
  <c r="BA25" i="6"/>
  <c r="AX25" i="6"/>
  <c r="AP25" i="6"/>
  <c r="AM25" i="6"/>
  <c r="AE25" i="6"/>
  <c r="AB25" i="6"/>
  <c r="T25" i="6"/>
  <c r="Q25" i="6"/>
  <c r="I25" i="6"/>
  <c r="F25" i="6"/>
  <c r="BA24" i="6"/>
  <c r="AX24" i="6"/>
  <c r="AP24" i="6"/>
  <c r="AM24" i="6"/>
  <c r="AE24" i="6"/>
  <c r="AB24" i="6"/>
  <c r="T24" i="6"/>
  <c r="Q24" i="6"/>
  <c r="I24" i="6"/>
  <c r="F24" i="6"/>
  <c r="BA23" i="6"/>
  <c r="AX23" i="6"/>
  <c r="AP23" i="6"/>
  <c r="AM23" i="6"/>
  <c r="AE23" i="6"/>
  <c r="AB23" i="6"/>
  <c r="T23" i="6"/>
  <c r="Q23" i="6"/>
  <c r="I23" i="6"/>
  <c r="F23" i="6"/>
  <c r="BA22" i="6"/>
  <c r="AX22" i="6"/>
  <c r="AP22" i="6"/>
  <c r="AM22" i="6"/>
  <c r="AE22" i="6"/>
  <c r="AB22" i="6"/>
  <c r="T22" i="6"/>
  <c r="Q22" i="6"/>
  <c r="I22" i="6"/>
  <c r="F22" i="6"/>
  <c r="BA21" i="6"/>
  <c r="AX21" i="6"/>
  <c r="AP21" i="6"/>
  <c r="AM21" i="6"/>
  <c r="AE21" i="6"/>
  <c r="AB21" i="6"/>
  <c r="T21" i="6"/>
  <c r="Q21" i="6"/>
  <c r="I21" i="6"/>
  <c r="F21" i="6"/>
  <c r="BA20" i="6"/>
  <c r="AX20" i="6"/>
  <c r="AP20" i="6"/>
  <c r="AM20" i="6"/>
  <c r="AE20" i="6"/>
  <c r="AB20" i="6"/>
  <c r="T20" i="6"/>
  <c r="Q20" i="6"/>
  <c r="F20" i="6"/>
  <c r="BA19" i="6"/>
  <c r="AX19" i="6"/>
  <c r="AP19" i="6"/>
  <c r="AM19" i="6"/>
  <c r="AE19" i="6"/>
  <c r="AB19" i="6"/>
  <c r="T19" i="6"/>
  <c r="Q19" i="6"/>
  <c r="F8" i="6"/>
  <c r="BA18" i="6"/>
  <c r="AX18" i="6"/>
  <c r="AM15" i="6"/>
  <c r="AE18" i="6"/>
  <c r="AB18" i="6"/>
  <c r="T18" i="6"/>
  <c r="Q18" i="6"/>
  <c r="F17" i="6"/>
  <c r="BA17" i="6"/>
  <c r="AX17" i="6"/>
  <c r="AM17" i="6"/>
  <c r="AE17" i="6"/>
  <c r="AB17" i="6"/>
  <c r="T17" i="6"/>
  <c r="Q17" i="6"/>
  <c r="F9" i="6"/>
  <c r="BA16" i="6"/>
  <c r="AX16" i="6"/>
  <c r="AM16" i="6"/>
  <c r="AE16" i="6"/>
  <c r="AB16" i="6"/>
  <c r="T16" i="6"/>
  <c r="Q16" i="6"/>
  <c r="F10" i="6"/>
  <c r="BA15" i="6"/>
  <c r="AX15" i="6"/>
  <c r="AM7" i="6"/>
  <c r="AB7" i="6"/>
  <c r="Q7" i="6"/>
  <c r="F14" i="6"/>
  <c r="BA14" i="6"/>
  <c r="AX14" i="6"/>
  <c r="AM12" i="6"/>
  <c r="AB14" i="6"/>
  <c r="Q13" i="6"/>
  <c r="F7" i="6"/>
  <c r="AX13" i="6"/>
  <c r="AM8" i="6"/>
  <c r="AB12" i="6"/>
  <c r="Q10" i="6"/>
  <c r="F15" i="6"/>
  <c r="AX8" i="6"/>
  <c r="AM14" i="6"/>
  <c r="AB15" i="6"/>
  <c r="Q8" i="6"/>
  <c r="F19" i="6"/>
  <c r="AX11" i="6"/>
  <c r="AM11" i="6"/>
  <c r="AB10" i="6"/>
  <c r="Q12" i="6"/>
  <c r="F12" i="6"/>
  <c r="AX10" i="6"/>
  <c r="AM13" i="6"/>
  <c r="AB11" i="6"/>
  <c r="Q9" i="6"/>
  <c r="F11" i="6"/>
  <c r="AX7" i="6"/>
  <c r="AM10" i="6"/>
  <c r="AB13" i="6"/>
  <c r="Q14" i="6"/>
  <c r="F13" i="6"/>
  <c r="AX12" i="6"/>
  <c r="AM9" i="6"/>
  <c r="AB8" i="6"/>
  <c r="Q11" i="6"/>
  <c r="F18" i="6"/>
  <c r="AX9" i="6"/>
  <c r="AM18" i="6"/>
  <c r="AB9" i="6"/>
  <c r="Q15" i="6"/>
  <c r="F16" i="6"/>
  <c r="BA50" i="11"/>
  <c r="AX50" i="11"/>
  <c r="BA49" i="11"/>
  <c r="AX49" i="11"/>
  <c r="BA48" i="11"/>
  <c r="AX48" i="11"/>
  <c r="BA47" i="11"/>
  <c r="AX47" i="11"/>
  <c r="BA46" i="11"/>
  <c r="AX46" i="11"/>
  <c r="BA45" i="11"/>
  <c r="AX45" i="11"/>
  <c r="BA44" i="11"/>
  <c r="AX44" i="11"/>
  <c r="BA43" i="11"/>
  <c r="AX43" i="11"/>
  <c r="BA42" i="11"/>
  <c r="AX42" i="11"/>
  <c r="BA41" i="11"/>
  <c r="AX41" i="11"/>
  <c r="BA40" i="11"/>
  <c r="AX40" i="11"/>
  <c r="BA39" i="11"/>
  <c r="AX39" i="11"/>
  <c r="BA38" i="11"/>
  <c r="AX38" i="11"/>
  <c r="BA37" i="11"/>
  <c r="AX37" i="11"/>
  <c r="BA36" i="11"/>
  <c r="AX36" i="11"/>
  <c r="BA35" i="11"/>
  <c r="AX35" i="11"/>
  <c r="BA34" i="11"/>
  <c r="AX34" i="11"/>
  <c r="BA33" i="11"/>
  <c r="AX33" i="11"/>
  <c r="BA32" i="11"/>
  <c r="AX32" i="11"/>
  <c r="BA31" i="11"/>
  <c r="AX31" i="11"/>
  <c r="BA30" i="11"/>
  <c r="AX30" i="11"/>
  <c r="BA29" i="11"/>
  <c r="AX29" i="11"/>
  <c r="BA28" i="11"/>
  <c r="AX28" i="11"/>
  <c r="BA27" i="11"/>
  <c r="AX27" i="11"/>
  <c r="BA26" i="11"/>
  <c r="AX26" i="11"/>
  <c r="BA25" i="11"/>
  <c r="AX25" i="11"/>
  <c r="BA24" i="11"/>
  <c r="AX24" i="11"/>
  <c r="BA23" i="11"/>
  <c r="AX23" i="11"/>
  <c r="BA22" i="11"/>
  <c r="AX22" i="11"/>
  <c r="BA21" i="11"/>
  <c r="AX21" i="11"/>
  <c r="BA20" i="11"/>
  <c r="AX20" i="11"/>
  <c r="BA19" i="11"/>
  <c r="AX19" i="11"/>
  <c r="BA18" i="11"/>
  <c r="AX18" i="11"/>
  <c r="AX13" i="11"/>
  <c r="AX10" i="11"/>
  <c r="AX14" i="11"/>
  <c r="AX12" i="11"/>
  <c r="AX17" i="11"/>
  <c r="AX8" i="11"/>
  <c r="AX7" i="11"/>
  <c r="AX16" i="11"/>
  <c r="AX15" i="11"/>
  <c r="AX9" i="11"/>
  <c r="AX11" i="11"/>
  <c r="AP50" i="11"/>
  <c r="AM50" i="11"/>
  <c r="AE50" i="11"/>
  <c r="AB50" i="11"/>
  <c r="T50" i="11"/>
  <c r="Q50" i="11"/>
  <c r="I50" i="11"/>
  <c r="F50" i="11"/>
  <c r="AP49" i="11"/>
  <c r="AM49" i="11"/>
  <c r="AE49" i="11"/>
  <c r="AB49" i="11"/>
  <c r="T49" i="11"/>
  <c r="Q49" i="11"/>
  <c r="I49" i="11"/>
  <c r="F49" i="11"/>
  <c r="AP48" i="11"/>
  <c r="AM48" i="11"/>
  <c r="AE48" i="11"/>
  <c r="AB48" i="11"/>
  <c r="T48" i="11"/>
  <c r="Q48" i="11"/>
  <c r="I48" i="11"/>
  <c r="F48" i="11"/>
  <c r="AP47" i="11"/>
  <c r="AM47" i="11"/>
  <c r="AE47" i="11"/>
  <c r="AB47" i="11"/>
  <c r="T47" i="11"/>
  <c r="Q47" i="11"/>
  <c r="I47" i="11"/>
  <c r="F47" i="11"/>
  <c r="AP46" i="11"/>
  <c r="AM46" i="11"/>
  <c r="AE46" i="11"/>
  <c r="AB46" i="11"/>
  <c r="T46" i="11"/>
  <c r="Q46" i="11"/>
  <c r="I46" i="11"/>
  <c r="F46" i="11"/>
  <c r="AP45" i="11"/>
  <c r="AM45" i="11"/>
  <c r="AE45" i="11"/>
  <c r="AB45" i="11"/>
  <c r="T45" i="11"/>
  <c r="Q45" i="11"/>
  <c r="I45" i="11"/>
  <c r="F45" i="11"/>
  <c r="AP44" i="11"/>
  <c r="AM44" i="11"/>
  <c r="AE44" i="11"/>
  <c r="AB44" i="11"/>
  <c r="T44" i="11"/>
  <c r="Q44" i="11"/>
  <c r="I44" i="11"/>
  <c r="F44" i="11"/>
  <c r="AP43" i="11"/>
  <c r="AM43" i="11"/>
  <c r="AE43" i="11"/>
  <c r="AB43" i="11"/>
  <c r="T43" i="11"/>
  <c r="Q43" i="11"/>
  <c r="I43" i="11"/>
  <c r="F43" i="11"/>
  <c r="AP42" i="11"/>
  <c r="AM42" i="11"/>
  <c r="AE42" i="11"/>
  <c r="AB42" i="11"/>
  <c r="T42" i="11"/>
  <c r="Q42" i="11"/>
  <c r="I42" i="11"/>
  <c r="F42" i="11"/>
  <c r="AP41" i="11"/>
  <c r="AM41" i="11"/>
  <c r="AE41" i="11"/>
  <c r="AB41" i="11"/>
  <c r="T41" i="11"/>
  <c r="Q41" i="11"/>
  <c r="I41" i="11"/>
  <c r="F41" i="11"/>
  <c r="AP40" i="11"/>
  <c r="AM40" i="11"/>
  <c r="AE40" i="11"/>
  <c r="AB40" i="11"/>
  <c r="T40" i="11"/>
  <c r="Q40" i="11"/>
  <c r="I40" i="11"/>
  <c r="F40" i="11"/>
  <c r="AP39" i="11"/>
  <c r="AM39" i="11"/>
  <c r="AE39" i="11"/>
  <c r="AB39" i="11"/>
  <c r="T39" i="11"/>
  <c r="Q39" i="11"/>
  <c r="I39" i="11"/>
  <c r="F39" i="11"/>
  <c r="AP38" i="11"/>
  <c r="AM38" i="11"/>
  <c r="AE38" i="11"/>
  <c r="AB38" i="11"/>
  <c r="T38" i="11"/>
  <c r="Q38" i="11"/>
  <c r="I38" i="11"/>
  <c r="F38" i="11"/>
  <c r="AP37" i="11"/>
  <c r="AM37" i="11"/>
  <c r="AE37" i="11"/>
  <c r="AB37" i="11"/>
  <c r="T37" i="11"/>
  <c r="Q37" i="11"/>
  <c r="I37" i="11"/>
  <c r="F37" i="11"/>
  <c r="AP36" i="11"/>
  <c r="AM36" i="11"/>
  <c r="AE36" i="11"/>
  <c r="AB36" i="11"/>
  <c r="T36" i="11"/>
  <c r="Q36" i="11"/>
  <c r="I36" i="11"/>
  <c r="F36" i="11"/>
  <c r="AP35" i="11"/>
  <c r="AM35" i="11"/>
  <c r="AE35" i="11"/>
  <c r="AB35" i="11"/>
  <c r="T35" i="11"/>
  <c r="Q35" i="11"/>
  <c r="I35" i="11"/>
  <c r="F35" i="11"/>
  <c r="AP34" i="11"/>
  <c r="AM34" i="11"/>
  <c r="AE34" i="11"/>
  <c r="AB34" i="11"/>
  <c r="T34" i="11"/>
  <c r="Q34" i="11"/>
  <c r="I34" i="11"/>
  <c r="F34" i="11"/>
  <c r="AP33" i="11"/>
  <c r="AM33" i="11"/>
  <c r="AE33" i="11"/>
  <c r="AB33" i="11"/>
  <c r="T33" i="11"/>
  <c r="Q33" i="11"/>
  <c r="I33" i="11"/>
  <c r="F33" i="11"/>
  <c r="AP32" i="11"/>
  <c r="AM32" i="11"/>
  <c r="AE32" i="11"/>
  <c r="AB32" i="11"/>
  <c r="T32" i="11"/>
  <c r="Q32" i="11"/>
  <c r="I32" i="11"/>
  <c r="F32" i="11"/>
  <c r="AP31" i="11"/>
  <c r="AM31" i="11"/>
  <c r="AE31" i="11"/>
  <c r="AB31" i="11"/>
  <c r="T31" i="11"/>
  <c r="Q31" i="11"/>
  <c r="I31" i="11"/>
  <c r="F31" i="11"/>
  <c r="AP30" i="11"/>
  <c r="AM30" i="11"/>
  <c r="AE30" i="11"/>
  <c r="AB30" i="11"/>
  <c r="T30" i="11"/>
  <c r="Q30" i="11"/>
  <c r="I30" i="11"/>
  <c r="F30" i="11"/>
  <c r="AP29" i="11"/>
  <c r="AM29" i="11"/>
  <c r="AE29" i="11"/>
  <c r="AB29" i="11"/>
  <c r="T29" i="11"/>
  <c r="Q29" i="11"/>
  <c r="I29" i="11"/>
  <c r="F29" i="11"/>
  <c r="AP28" i="11"/>
  <c r="AM28" i="11"/>
  <c r="AE28" i="11"/>
  <c r="AB28" i="11"/>
  <c r="T28" i="11"/>
  <c r="Q28" i="11"/>
  <c r="I28" i="11"/>
  <c r="F28" i="11"/>
  <c r="AP27" i="11"/>
  <c r="AM27" i="11"/>
  <c r="AE27" i="11"/>
  <c r="AB27" i="11"/>
  <c r="T27" i="11"/>
  <c r="Q27" i="11"/>
  <c r="I27" i="11"/>
  <c r="F27" i="11"/>
  <c r="AP26" i="11"/>
  <c r="AM26" i="11"/>
  <c r="AE26" i="11"/>
  <c r="AB26" i="11"/>
  <c r="T26" i="11"/>
  <c r="Q26" i="11"/>
  <c r="I26" i="11"/>
  <c r="F26" i="11"/>
  <c r="AP25" i="11"/>
  <c r="AM25" i="11"/>
  <c r="AE25" i="11"/>
  <c r="AB25" i="11"/>
  <c r="T25" i="11"/>
  <c r="Q25" i="11"/>
  <c r="I25" i="11"/>
  <c r="F25" i="11"/>
  <c r="AP24" i="11"/>
  <c r="AM24" i="11"/>
  <c r="AE24" i="11"/>
  <c r="AB24" i="11"/>
  <c r="T24" i="11"/>
  <c r="Q24" i="11"/>
  <c r="I24" i="11"/>
  <c r="F24" i="11"/>
  <c r="AP23" i="11"/>
  <c r="AM23" i="11"/>
  <c r="AE23" i="11"/>
  <c r="AB23" i="11"/>
  <c r="T23" i="11"/>
  <c r="Q23" i="11"/>
  <c r="I23" i="11"/>
  <c r="F23" i="11"/>
  <c r="AP22" i="11"/>
  <c r="AM22" i="11"/>
  <c r="AE22" i="11"/>
  <c r="AB22" i="11"/>
  <c r="T22" i="11"/>
  <c r="Q22" i="11"/>
  <c r="I22" i="11"/>
  <c r="F22" i="11"/>
  <c r="AP21" i="11"/>
  <c r="AM21" i="11"/>
  <c r="AE21" i="11"/>
  <c r="AB21" i="11"/>
  <c r="T21" i="11"/>
  <c r="Q21" i="11"/>
  <c r="F13" i="11"/>
  <c r="AP20" i="11"/>
  <c r="AM20" i="11"/>
  <c r="AE20" i="11"/>
  <c r="AB20" i="11"/>
  <c r="T20" i="11"/>
  <c r="Q20" i="11"/>
  <c r="F10" i="11"/>
  <c r="AP19" i="11"/>
  <c r="AM19" i="11"/>
  <c r="AE19" i="11"/>
  <c r="AB19" i="11"/>
  <c r="T19" i="11"/>
  <c r="Q19" i="11"/>
  <c r="F11" i="11"/>
  <c r="AP18" i="11"/>
  <c r="AM18" i="11"/>
  <c r="AE18" i="11"/>
  <c r="AB18" i="11"/>
  <c r="Q11" i="11"/>
  <c r="F21" i="11"/>
  <c r="AP17" i="11"/>
  <c r="AM17" i="11"/>
  <c r="AB11" i="11"/>
  <c r="Q15" i="11"/>
  <c r="F14" i="11"/>
  <c r="AP16" i="11"/>
  <c r="AM16" i="11"/>
  <c r="AB8" i="11"/>
  <c r="Q8" i="11"/>
  <c r="F20" i="11"/>
  <c r="AM8" i="11"/>
  <c r="AB12" i="11"/>
  <c r="Q9" i="11"/>
  <c r="F19" i="11"/>
  <c r="AM13" i="11"/>
  <c r="AB13" i="11"/>
  <c r="Q14" i="11"/>
  <c r="F7" i="11"/>
  <c r="AM10" i="11"/>
  <c r="AB17" i="11"/>
  <c r="Q17" i="11"/>
  <c r="F16" i="11"/>
  <c r="AM14" i="11"/>
  <c r="AB10" i="11"/>
  <c r="Q12" i="11"/>
  <c r="F15" i="11"/>
  <c r="AM11" i="11"/>
  <c r="AB14" i="11"/>
  <c r="Q10" i="11"/>
  <c r="F18" i="11"/>
  <c r="AM12" i="11"/>
  <c r="AB7" i="11"/>
  <c r="Q18" i="11"/>
  <c r="F9" i="11"/>
  <c r="AM15" i="11"/>
  <c r="AB15" i="11"/>
  <c r="Q13" i="11"/>
  <c r="F17" i="11"/>
  <c r="AM9" i="11"/>
  <c r="AB16" i="11"/>
  <c r="Q7" i="11"/>
  <c r="F8" i="11"/>
  <c r="AM7" i="11"/>
  <c r="AB9" i="11"/>
  <c r="Q16" i="11"/>
  <c r="F12" i="11"/>
  <c r="CS50" i="8"/>
  <c r="CP50" i="8"/>
  <c r="CH50" i="8"/>
  <c r="CE50" i="8"/>
  <c r="BW50" i="8"/>
  <c r="BT50" i="8"/>
  <c r="BL50" i="8"/>
  <c r="BI50" i="8"/>
  <c r="BA50" i="8"/>
  <c r="AX50" i="8"/>
  <c r="AP50" i="8"/>
  <c r="AM50" i="8"/>
  <c r="AE50" i="8"/>
  <c r="AB50" i="8"/>
  <c r="T50" i="8"/>
  <c r="Q50" i="8"/>
  <c r="I50" i="8"/>
  <c r="F50" i="8"/>
  <c r="CS49" i="8"/>
  <c r="CP49" i="8"/>
  <c r="CH49" i="8"/>
  <c r="CE49" i="8"/>
  <c r="BW49" i="8"/>
  <c r="BT49" i="8"/>
  <c r="BL49" i="8"/>
  <c r="BI49" i="8"/>
  <c r="BA49" i="8"/>
  <c r="AX49" i="8"/>
  <c r="AP49" i="8"/>
  <c r="AM49" i="8"/>
  <c r="AE49" i="8"/>
  <c r="AB49" i="8"/>
  <c r="T49" i="8"/>
  <c r="Q49" i="8"/>
  <c r="I49" i="8"/>
  <c r="F49" i="8"/>
  <c r="CS48" i="8"/>
  <c r="CP48" i="8"/>
  <c r="CH48" i="8"/>
  <c r="CE48" i="8"/>
  <c r="BW48" i="8"/>
  <c r="BT48" i="8"/>
  <c r="BL48" i="8"/>
  <c r="BI48" i="8"/>
  <c r="BA48" i="8"/>
  <c r="AX48" i="8"/>
  <c r="AP48" i="8"/>
  <c r="AM48" i="8"/>
  <c r="AE48" i="8"/>
  <c r="AB48" i="8"/>
  <c r="T48" i="8"/>
  <c r="Q48" i="8"/>
  <c r="I48" i="8"/>
  <c r="F48" i="8"/>
  <c r="CS47" i="8"/>
  <c r="CP47" i="8"/>
  <c r="CH47" i="8"/>
  <c r="CE47" i="8"/>
  <c r="BW47" i="8"/>
  <c r="BT47" i="8"/>
  <c r="BL47" i="8"/>
  <c r="BI47" i="8"/>
  <c r="BA47" i="8"/>
  <c r="AX47" i="8"/>
  <c r="AP47" i="8"/>
  <c r="AM47" i="8"/>
  <c r="AE47" i="8"/>
  <c r="AB47" i="8"/>
  <c r="T47" i="8"/>
  <c r="Q47" i="8"/>
  <c r="I47" i="8"/>
  <c r="F47" i="8"/>
  <c r="CS46" i="8"/>
  <c r="CP46" i="8"/>
  <c r="CH46" i="8"/>
  <c r="CE46" i="8"/>
  <c r="BW46" i="8"/>
  <c r="BT46" i="8"/>
  <c r="BL46" i="8"/>
  <c r="BI46" i="8"/>
  <c r="BA46" i="8"/>
  <c r="AX46" i="8"/>
  <c r="AP46" i="8"/>
  <c r="AM46" i="8"/>
  <c r="AE46" i="8"/>
  <c r="AB46" i="8"/>
  <c r="T46" i="8"/>
  <c r="Q46" i="8"/>
  <c r="I46" i="8"/>
  <c r="F46" i="8"/>
  <c r="CS45" i="8"/>
  <c r="CP45" i="8"/>
  <c r="CH45" i="8"/>
  <c r="CE45" i="8"/>
  <c r="BW45" i="8"/>
  <c r="BT45" i="8"/>
  <c r="BL45" i="8"/>
  <c r="BI45" i="8"/>
  <c r="BA45" i="8"/>
  <c r="AX45" i="8"/>
  <c r="AP45" i="8"/>
  <c r="AM45" i="8"/>
  <c r="AE45" i="8"/>
  <c r="AB45" i="8"/>
  <c r="T45" i="8"/>
  <c r="Q45" i="8"/>
  <c r="I45" i="8"/>
  <c r="F45" i="8"/>
  <c r="CS44" i="8"/>
  <c r="CP44" i="8"/>
  <c r="CH44" i="8"/>
  <c r="CE44" i="8"/>
  <c r="BW44" i="8"/>
  <c r="BT44" i="8"/>
  <c r="BL44" i="8"/>
  <c r="BI44" i="8"/>
  <c r="BA44" i="8"/>
  <c r="AX44" i="8"/>
  <c r="AP44" i="8"/>
  <c r="AM44" i="8"/>
  <c r="AE44" i="8"/>
  <c r="AB44" i="8"/>
  <c r="T44" i="8"/>
  <c r="Q44" i="8"/>
  <c r="I44" i="8"/>
  <c r="F44" i="8"/>
  <c r="CS43" i="8"/>
  <c r="CP43" i="8"/>
  <c r="CH43" i="8"/>
  <c r="CE43" i="8"/>
  <c r="BW43" i="8"/>
  <c r="BT43" i="8"/>
  <c r="BL43" i="8"/>
  <c r="BI43" i="8"/>
  <c r="BA43" i="8"/>
  <c r="AX43" i="8"/>
  <c r="AP43" i="8"/>
  <c r="AM43" i="8"/>
  <c r="AE43" i="8"/>
  <c r="AB43" i="8"/>
  <c r="T43" i="8"/>
  <c r="Q43" i="8"/>
  <c r="I43" i="8"/>
  <c r="F43" i="8"/>
  <c r="CS42" i="8"/>
  <c r="CP42" i="8"/>
  <c r="CH42" i="8"/>
  <c r="CE42" i="8"/>
  <c r="BW42" i="8"/>
  <c r="BT42" i="8"/>
  <c r="BL42" i="8"/>
  <c r="BI42" i="8"/>
  <c r="BA42" i="8"/>
  <c r="AX42" i="8"/>
  <c r="AP42" i="8"/>
  <c r="AM42" i="8"/>
  <c r="AE42" i="8"/>
  <c r="AB42" i="8"/>
  <c r="T42" i="8"/>
  <c r="Q42" i="8"/>
  <c r="I42" i="8"/>
  <c r="F42" i="8"/>
  <c r="CS41" i="8"/>
  <c r="CP41" i="8"/>
  <c r="CH41" i="8"/>
  <c r="CE41" i="8"/>
  <c r="BW41" i="8"/>
  <c r="BT41" i="8"/>
  <c r="BL41" i="8"/>
  <c r="BI41" i="8"/>
  <c r="BA41" i="8"/>
  <c r="AX41" i="8"/>
  <c r="AP41" i="8"/>
  <c r="AM41" i="8"/>
  <c r="AE41" i="8"/>
  <c r="AB41" i="8"/>
  <c r="T41" i="8"/>
  <c r="Q41" i="8"/>
  <c r="I41" i="8"/>
  <c r="F41" i="8"/>
  <c r="CS40" i="8"/>
  <c r="CP40" i="8"/>
  <c r="CH40" i="8"/>
  <c r="CE40" i="8"/>
  <c r="BW40" i="8"/>
  <c r="BT40" i="8"/>
  <c r="BL40" i="8"/>
  <c r="BI40" i="8"/>
  <c r="BA40" i="8"/>
  <c r="AX40" i="8"/>
  <c r="AP40" i="8"/>
  <c r="AM40" i="8"/>
  <c r="AE40" i="8"/>
  <c r="AB40" i="8"/>
  <c r="T40" i="8"/>
  <c r="Q40" i="8"/>
  <c r="I40" i="8"/>
  <c r="F40" i="8"/>
  <c r="CS39" i="8"/>
  <c r="CP39" i="8"/>
  <c r="CH39" i="8"/>
  <c r="CE39" i="8"/>
  <c r="BW39" i="8"/>
  <c r="BT39" i="8"/>
  <c r="BL39" i="8"/>
  <c r="BI39" i="8"/>
  <c r="BA39" i="8"/>
  <c r="AX39" i="8"/>
  <c r="AP39" i="8"/>
  <c r="AM39" i="8"/>
  <c r="AE39" i="8"/>
  <c r="AB39" i="8"/>
  <c r="T39" i="8"/>
  <c r="Q39" i="8"/>
  <c r="I39" i="8"/>
  <c r="F39" i="8"/>
  <c r="CS38" i="8"/>
  <c r="CP38" i="8"/>
  <c r="CH38" i="8"/>
  <c r="CE38" i="8"/>
  <c r="BW38" i="8"/>
  <c r="BT38" i="8"/>
  <c r="BL38" i="8"/>
  <c r="BI38" i="8"/>
  <c r="BA38" i="8"/>
  <c r="AX38" i="8"/>
  <c r="AP38" i="8"/>
  <c r="AM38" i="8"/>
  <c r="AE38" i="8"/>
  <c r="AB38" i="8"/>
  <c r="T38" i="8"/>
  <c r="Q38" i="8"/>
  <c r="I38" i="8"/>
  <c r="F38" i="8"/>
  <c r="CS37" i="8"/>
  <c r="CP37" i="8"/>
  <c r="CH37" i="8"/>
  <c r="CE37" i="8"/>
  <c r="BW37" i="8"/>
  <c r="BT37" i="8"/>
  <c r="BL37" i="8"/>
  <c r="BI37" i="8"/>
  <c r="BA37" i="8"/>
  <c r="AX37" i="8"/>
  <c r="AP37" i="8"/>
  <c r="AM37" i="8"/>
  <c r="AE37" i="8"/>
  <c r="AB37" i="8"/>
  <c r="T37" i="8"/>
  <c r="Q37" i="8"/>
  <c r="I37" i="8"/>
  <c r="F37" i="8"/>
  <c r="CS36" i="8"/>
  <c r="CP36" i="8"/>
  <c r="CH36" i="8"/>
  <c r="CE36" i="8"/>
  <c r="BW36" i="8"/>
  <c r="BT36" i="8"/>
  <c r="BL36" i="8"/>
  <c r="BI36" i="8"/>
  <c r="BA36" i="8"/>
  <c r="AX36" i="8"/>
  <c r="AP36" i="8"/>
  <c r="AM36" i="8"/>
  <c r="AE36" i="8"/>
  <c r="AB36" i="8"/>
  <c r="T36" i="8"/>
  <c r="Q36" i="8"/>
  <c r="I36" i="8"/>
  <c r="F36" i="8"/>
  <c r="CS35" i="8"/>
  <c r="CP35" i="8"/>
  <c r="CH35" i="8"/>
  <c r="CE35" i="8"/>
  <c r="BW35" i="8"/>
  <c r="BT35" i="8"/>
  <c r="BL35" i="8"/>
  <c r="BI35" i="8"/>
  <c r="BA35" i="8"/>
  <c r="AX35" i="8"/>
  <c r="AP35" i="8"/>
  <c r="AM35" i="8"/>
  <c r="AE35" i="8"/>
  <c r="AB35" i="8"/>
  <c r="T35" i="8"/>
  <c r="Q35" i="8"/>
  <c r="I35" i="8"/>
  <c r="F35" i="8"/>
  <c r="CS34" i="8"/>
  <c r="CP34" i="8"/>
  <c r="CH34" i="8"/>
  <c r="CE34" i="8"/>
  <c r="BW34" i="8"/>
  <c r="BT34" i="8"/>
  <c r="BL34" i="8"/>
  <c r="BI34" i="8"/>
  <c r="BA34" i="8"/>
  <c r="AX34" i="8"/>
  <c r="AP34" i="8"/>
  <c r="AM34" i="8"/>
  <c r="AE34" i="8"/>
  <c r="AB34" i="8"/>
  <c r="T34" i="8"/>
  <c r="Q34" i="8"/>
  <c r="I34" i="8"/>
  <c r="F34" i="8"/>
  <c r="CS33" i="8"/>
  <c r="CP33" i="8"/>
  <c r="CH33" i="8"/>
  <c r="CE33" i="8"/>
  <c r="BW33" i="8"/>
  <c r="BT33" i="8"/>
  <c r="BL33" i="8"/>
  <c r="BI33" i="8"/>
  <c r="BA33" i="8"/>
  <c r="AX33" i="8"/>
  <c r="AP33" i="8"/>
  <c r="AM33" i="8"/>
  <c r="AE33" i="8"/>
  <c r="AB33" i="8"/>
  <c r="T33" i="8"/>
  <c r="Q33" i="8"/>
  <c r="I33" i="8"/>
  <c r="F33" i="8"/>
  <c r="CS32" i="8"/>
  <c r="CP32" i="8"/>
  <c r="CH32" i="8"/>
  <c r="CE32" i="8"/>
  <c r="BW32" i="8"/>
  <c r="BT32" i="8"/>
  <c r="BL32" i="8"/>
  <c r="BI32" i="8"/>
  <c r="BA32" i="8"/>
  <c r="AX32" i="8"/>
  <c r="AP32" i="8"/>
  <c r="AM32" i="8"/>
  <c r="AE32" i="8"/>
  <c r="AB32" i="8"/>
  <c r="T32" i="8"/>
  <c r="Q32" i="8"/>
  <c r="I32" i="8"/>
  <c r="F32" i="8"/>
  <c r="CS31" i="8"/>
  <c r="CP31" i="8"/>
  <c r="CH31" i="8"/>
  <c r="CE31" i="8"/>
  <c r="BW31" i="8"/>
  <c r="BT31" i="8"/>
  <c r="BL31" i="8"/>
  <c r="BI31" i="8"/>
  <c r="BA31" i="8"/>
  <c r="AX31" i="8"/>
  <c r="AP31" i="8"/>
  <c r="AM31" i="8"/>
  <c r="AE31" i="8"/>
  <c r="AB31" i="8"/>
  <c r="T31" i="8"/>
  <c r="Q31" i="8"/>
  <c r="I31" i="8"/>
  <c r="F31" i="8"/>
  <c r="CS30" i="8"/>
  <c r="CP30" i="8"/>
  <c r="CH30" i="8"/>
  <c r="CE30" i="8"/>
  <c r="BW30" i="8"/>
  <c r="BT30" i="8"/>
  <c r="BL30" i="8"/>
  <c r="BI30" i="8"/>
  <c r="BA30" i="8"/>
  <c r="AX30" i="8"/>
  <c r="AP30" i="8"/>
  <c r="AM30" i="8"/>
  <c r="AE30" i="8"/>
  <c r="AB30" i="8"/>
  <c r="T30" i="8"/>
  <c r="Q30" i="8"/>
  <c r="I30" i="8"/>
  <c r="F30" i="8"/>
  <c r="CS29" i="8"/>
  <c r="CP29" i="8"/>
  <c r="CH29" i="8"/>
  <c r="CE29" i="8"/>
  <c r="BW29" i="8"/>
  <c r="BT29" i="8"/>
  <c r="BL29" i="8"/>
  <c r="BI29" i="8"/>
  <c r="BA29" i="8"/>
  <c r="AX29" i="8"/>
  <c r="AP29" i="8"/>
  <c r="AM29" i="8"/>
  <c r="AE29" i="8"/>
  <c r="AB29" i="8"/>
  <c r="T29" i="8"/>
  <c r="Q29" i="8"/>
  <c r="I29" i="8"/>
  <c r="F29" i="8"/>
  <c r="CS28" i="8"/>
  <c r="CP28" i="8"/>
  <c r="CH28" i="8"/>
  <c r="CE28" i="8"/>
  <c r="BW28" i="8"/>
  <c r="BT28" i="8"/>
  <c r="BL28" i="8"/>
  <c r="BI28" i="8"/>
  <c r="BA28" i="8"/>
  <c r="AX28" i="8"/>
  <c r="AP28" i="8"/>
  <c r="AM28" i="8"/>
  <c r="AE28" i="8"/>
  <c r="AB28" i="8"/>
  <c r="T28" i="8"/>
  <c r="Q28" i="8"/>
  <c r="I28" i="8"/>
  <c r="F28" i="8"/>
  <c r="CS27" i="8"/>
  <c r="CP27" i="8"/>
  <c r="CH27" i="8"/>
  <c r="CE27" i="8"/>
  <c r="BW27" i="8"/>
  <c r="BT27" i="8"/>
  <c r="BL27" i="8"/>
  <c r="BI27" i="8"/>
  <c r="BA27" i="8"/>
  <c r="AX27" i="8"/>
  <c r="AP27" i="8"/>
  <c r="AM27" i="8"/>
  <c r="AE27" i="8"/>
  <c r="AB27" i="8"/>
  <c r="T27" i="8"/>
  <c r="Q27" i="8"/>
  <c r="I27" i="8"/>
  <c r="F27" i="8"/>
  <c r="CS26" i="8"/>
  <c r="CP26" i="8"/>
  <c r="CH26" i="8"/>
  <c r="CE26" i="8"/>
  <c r="BW26" i="8"/>
  <c r="BT26" i="8"/>
  <c r="BL26" i="8"/>
  <c r="BI26" i="8"/>
  <c r="BA26" i="8"/>
  <c r="AX26" i="8"/>
  <c r="AM19" i="8"/>
  <c r="AB9" i="8"/>
  <c r="T26" i="8"/>
  <c r="Q26" i="8"/>
  <c r="I26" i="8"/>
  <c r="F26" i="8"/>
  <c r="CS25" i="8"/>
  <c r="CP25" i="8"/>
  <c r="CH25" i="8"/>
  <c r="CE25" i="8"/>
  <c r="BW25" i="8"/>
  <c r="BT25" i="8"/>
  <c r="BL25" i="8"/>
  <c r="BI25" i="8"/>
  <c r="AX23" i="8"/>
  <c r="AM15" i="8"/>
  <c r="AB16" i="8"/>
  <c r="T25" i="8"/>
  <c r="Q25" i="8"/>
  <c r="I25" i="8"/>
  <c r="F25" i="8"/>
  <c r="CS24" i="8"/>
  <c r="CP24" i="8"/>
  <c r="CH24" i="8"/>
  <c r="CE24" i="8"/>
  <c r="BW24" i="8"/>
  <c r="BT24" i="8"/>
  <c r="BL24" i="8"/>
  <c r="BI24" i="8"/>
  <c r="AX20" i="8"/>
  <c r="AM17" i="8"/>
  <c r="AB25" i="8"/>
  <c r="T24" i="8"/>
  <c r="Q24" i="8"/>
  <c r="I24" i="8"/>
  <c r="F24" i="8"/>
  <c r="CS23" i="8"/>
  <c r="CP23" i="8"/>
  <c r="CH23" i="8"/>
  <c r="CE23" i="8"/>
  <c r="BW23" i="8"/>
  <c r="BT23" i="8"/>
  <c r="BL23" i="8"/>
  <c r="BI23" i="8"/>
  <c r="AX22" i="8"/>
  <c r="AM14" i="8"/>
  <c r="AB20" i="8"/>
  <c r="Q14" i="8"/>
  <c r="F20" i="8"/>
  <c r="CS22" i="8"/>
  <c r="CP22" i="8"/>
  <c r="CH22" i="8"/>
  <c r="CE22" i="8"/>
  <c r="BT22" i="8"/>
  <c r="BL22" i="8"/>
  <c r="BI22" i="8"/>
  <c r="AX25" i="8"/>
  <c r="AM13" i="8"/>
  <c r="AB18" i="8"/>
  <c r="Q18" i="8"/>
  <c r="F8" i="8"/>
  <c r="CS21" i="8"/>
  <c r="CP21" i="8"/>
  <c r="CH21" i="8"/>
  <c r="CE21" i="8"/>
  <c r="BT16" i="8"/>
  <c r="BL21" i="8"/>
  <c r="BI21" i="8"/>
  <c r="AX17" i="8"/>
  <c r="AM21" i="8"/>
  <c r="AB10" i="8"/>
  <c r="Q11" i="8"/>
  <c r="F14" i="8"/>
  <c r="CS20" i="8"/>
  <c r="CP20" i="8"/>
  <c r="CH20" i="8"/>
  <c r="CE20" i="8"/>
  <c r="BT7" i="8"/>
  <c r="BL20" i="8"/>
  <c r="BI20" i="8"/>
  <c r="AX7" i="8"/>
  <c r="AM11" i="8"/>
  <c r="AB13" i="8"/>
  <c r="Q21" i="8"/>
  <c r="F21" i="8"/>
  <c r="CS19" i="8"/>
  <c r="CP19" i="8"/>
  <c r="CH19" i="8"/>
  <c r="CE19" i="8"/>
  <c r="BT18" i="8"/>
  <c r="BL19" i="8"/>
  <c r="BI19" i="8"/>
  <c r="AX10" i="8"/>
  <c r="AM9" i="8"/>
  <c r="AB23" i="8"/>
  <c r="Q12" i="8"/>
  <c r="F23" i="8"/>
  <c r="CS18" i="8"/>
  <c r="CP18" i="8"/>
  <c r="CH18" i="8"/>
  <c r="CE18" i="8"/>
  <c r="BT20" i="8"/>
  <c r="BL18" i="8"/>
  <c r="BI18" i="8"/>
  <c r="AX12" i="8"/>
  <c r="AM18" i="8"/>
  <c r="AB8" i="8"/>
  <c r="Q7" i="8"/>
  <c r="F12" i="8"/>
  <c r="CS17" i="8"/>
  <c r="CP17" i="8"/>
  <c r="CH17" i="8"/>
  <c r="CE17" i="8"/>
  <c r="BT14" i="8"/>
  <c r="BI11" i="8"/>
  <c r="AX19" i="8"/>
  <c r="AM26" i="8"/>
  <c r="AB15" i="8"/>
  <c r="Q9" i="8"/>
  <c r="F15" i="8"/>
  <c r="CS16" i="8"/>
  <c r="CP16" i="8"/>
  <c r="CH16" i="8"/>
  <c r="CE16" i="8"/>
  <c r="BT11" i="8"/>
  <c r="BI17" i="8"/>
  <c r="AX11" i="8"/>
  <c r="AM7" i="8"/>
  <c r="AB21" i="8"/>
  <c r="Q16" i="8"/>
  <c r="F18" i="8"/>
  <c r="CS15" i="8"/>
  <c r="CP15" i="8"/>
  <c r="CE12" i="8"/>
  <c r="BT8" i="8"/>
  <c r="BI14" i="8"/>
  <c r="AX8" i="8"/>
  <c r="AM24" i="8"/>
  <c r="AB19" i="8"/>
  <c r="Q10" i="8"/>
  <c r="F7" i="8"/>
  <c r="CS14" i="8"/>
  <c r="CP14" i="8"/>
  <c r="CE14" i="8"/>
  <c r="BT19" i="8"/>
  <c r="BI9" i="8"/>
  <c r="AX14" i="8"/>
  <c r="AM12" i="8"/>
  <c r="AB7" i="8"/>
  <c r="Q20" i="8"/>
  <c r="F19" i="8"/>
  <c r="CS13" i="8"/>
  <c r="CP13" i="8"/>
  <c r="CE9" i="8"/>
  <c r="BT13" i="8"/>
  <c r="BI10" i="8"/>
  <c r="AX21" i="8"/>
  <c r="AM22" i="8"/>
  <c r="AB11" i="8"/>
  <c r="Q17" i="8"/>
  <c r="F22" i="8"/>
  <c r="CS12" i="8"/>
  <c r="CP12" i="8"/>
  <c r="BT12" i="8"/>
  <c r="BI13" i="8"/>
  <c r="AX13" i="8"/>
  <c r="AM20" i="8"/>
  <c r="AB24" i="8"/>
  <c r="Q19" i="8"/>
  <c r="F9" i="8"/>
  <c r="CS11" i="8"/>
  <c r="CP11" i="8"/>
  <c r="CE15" i="8"/>
  <c r="BT15" i="8"/>
  <c r="BI7" i="8"/>
  <c r="AX18" i="8"/>
  <c r="AM23" i="8"/>
  <c r="AB22" i="8"/>
  <c r="Q13" i="8"/>
  <c r="F17" i="8"/>
  <c r="CP10" i="8"/>
  <c r="CE13" i="8"/>
  <c r="BT17" i="8"/>
  <c r="BI15" i="8"/>
  <c r="AX15" i="8"/>
  <c r="AM16" i="8"/>
  <c r="AB12" i="8"/>
  <c r="Q23" i="8"/>
  <c r="F10" i="8"/>
  <c r="CP9" i="8"/>
  <c r="CE11" i="8"/>
  <c r="BT9" i="8"/>
  <c r="BI16" i="8"/>
  <c r="AX24" i="8"/>
  <c r="AM25" i="8"/>
  <c r="AB26" i="8"/>
  <c r="Q8" i="8"/>
  <c r="F11" i="8"/>
  <c r="CP7" i="8"/>
  <c r="CE7" i="8"/>
  <c r="BT21" i="8"/>
  <c r="BI12" i="8"/>
  <c r="AX16" i="8"/>
  <c r="AM8" i="8"/>
  <c r="AB14" i="8"/>
  <c r="Q15" i="8"/>
  <c r="F13" i="8"/>
  <c r="CP8" i="8"/>
  <c r="CE10" i="8"/>
  <c r="BT10" i="8"/>
  <c r="BI8" i="8"/>
  <c r="AX9" i="8"/>
  <c r="AM10" i="8"/>
  <c r="AB17" i="8"/>
  <c r="Q22" i="8"/>
  <c r="F16" i="8"/>
  <c r="AX9" i="9"/>
  <c r="AX15" i="9"/>
  <c r="AX22" i="9"/>
  <c r="AX24" i="9"/>
  <c r="AX10" i="9"/>
  <c r="AX14" i="9"/>
  <c r="AX8" i="9"/>
  <c r="AX21" i="9"/>
  <c r="AX18" i="9"/>
  <c r="AX25" i="9"/>
  <c r="AX20" i="9"/>
  <c r="AX23" i="9"/>
  <c r="AX7" i="9"/>
  <c r="AX19" i="9"/>
  <c r="AX12" i="9"/>
  <c r="AX11" i="9"/>
  <c r="AX17" i="9"/>
  <c r="AX13" i="9"/>
  <c r="AX26" i="9"/>
  <c r="AX27" i="9"/>
  <c r="AX28" i="9"/>
  <c r="AX29" i="9"/>
  <c r="AX30" i="9"/>
  <c r="AX31" i="9"/>
  <c r="AX32" i="9"/>
  <c r="AX33" i="9"/>
  <c r="AX34" i="9"/>
  <c r="AX35" i="9"/>
  <c r="AX36" i="9"/>
  <c r="AX37" i="9"/>
  <c r="AX38" i="9"/>
  <c r="AX39" i="9"/>
  <c r="AX40" i="9"/>
  <c r="AX41" i="9"/>
  <c r="AX42" i="9"/>
  <c r="AX43" i="9"/>
  <c r="AX44" i="9"/>
  <c r="AX45" i="9"/>
  <c r="AX46" i="9"/>
  <c r="AX47" i="9"/>
  <c r="AX48" i="9"/>
  <c r="AX49" i="9"/>
  <c r="AX50" i="9"/>
  <c r="AX16" i="9"/>
  <c r="BA50" i="9"/>
  <c r="BA49" i="9"/>
  <c r="BA48" i="9"/>
  <c r="BA47" i="9"/>
  <c r="BA46" i="9"/>
  <c r="BA45" i="9"/>
  <c r="BA44" i="9"/>
  <c r="BA43" i="9"/>
  <c r="BA42" i="9"/>
  <c r="BA41" i="9"/>
  <c r="BA40" i="9"/>
  <c r="BA39" i="9"/>
  <c r="BA38" i="9"/>
  <c r="BA37" i="9"/>
  <c r="BA36" i="9"/>
  <c r="BA35" i="9"/>
  <c r="BA34" i="9"/>
  <c r="BA33" i="9"/>
  <c r="BA32" i="9"/>
  <c r="BA31" i="9"/>
  <c r="BA30" i="9"/>
  <c r="BA29" i="9"/>
  <c r="BA28" i="9"/>
  <c r="BA27" i="9"/>
  <c r="BA26" i="9"/>
  <c r="CS50" i="9"/>
  <c r="CP50" i="9"/>
  <c r="CS49" i="9"/>
  <c r="CP49" i="9"/>
  <c r="CS48" i="9"/>
  <c r="CP48" i="9"/>
  <c r="CS47" i="9"/>
  <c r="CP47" i="9"/>
  <c r="CS46" i="9"/>
  <c r="CP46" i="9"/>
  <c r="CS45" i="9"/>
  <c r="CP45" i="9"/>
  <c r="CS44" i="9"/>
  <c r="CP44" i="9"/>
  <c r="CS43" i="9"/>
  <c r="CP43" i="9"/>
  <c r="CS42" i="9"/>
  <c r="CP42" i="9"/>
  <c r="CS41" i="9"/>
  <c r="CP41" i="9"/>
  <c r="CS40" i="9"/>
  <c r="CP40" i="9"/>
  <c r="CS39" i="9"/>
  <c r="CP39" i="9"/>
  <c r="CS38" i="9"/>
  <c r="CP38" i="9"/>
  <c r="CS37" i="9"/>
  <c r="CP37" i="9"/>
  <c r="CS36" i="9"/>
  <c r="CP36" i="9"/>
  <c r="CS35" i="9"/>
  <c r="CP35" i="9"/>
  <c r="CS34" i="9"/>
  <c r="CP34" i="9"/>
  <c r="CS33" i="9"/>
  <c r="CP33" i="9"/>
  <c r="CS32" i="9"/>
  <c r="CP32" i="9"/>
  <c r="CS31" i="9"/>
  <c r="CP31" i="9"/>
  <c r="CS30" i="9"/>
  <c r="CP30" i="9"/>
  <c r="CS29" i="9"/>
  <c r="CP29" i="9"/>
  <c r="CS28" i="9"/>
  <c r="CP28" i="9"/>
  <c r="CS27" i="9"/>
  <c r="CP27" i="9"/>
  <c r="CS26" i="9"/>
  <c r="CP26" i="9"/>
  <c r="CP15" i="9"/>
  <c r="CP13" i="9"/>
  <c r="CP10" i="9"/>
  <c r="CP20" i="9"/>
  <c r="CP14" i="9"/>
  <c r="CP11" i="9"/>
  <c r="CP7" i="9"/>
  <c r="CP24" i="9"/>
  <c r="CP19" i="9"/>
  <c r="CP12" i="9"/>
  <c r="CP9" i="9"/>
  <c r="CP25" i="9"/>
  <c r="CP17" i="9"/>
  <c r="CP8" i="9"/>
  <c r="CP22" i="9"/>
  <c r="CP23" i="9"/>
  <c r="CP21" i="9"/>
  <c r="CP16" i="9"/>
  <c r="CP18" i="9"/>
  <c r="CH50" i="9"/>
  <c r="CE50" i="9"/>
  <c r="CH49" i="9"/>
  <c r="CE49" i="9"/>
  <c r="CH48" i="9"/>
  <c r="CE48" i="9"/>
  <c r="CH47" i="9"/>
  <c r="CE47" i="9"/>
  <c r="CH46" i="9"/>
  <c r="CE46" i="9"/>
  <c r="CH45" i="9"/>
  <c r="CE45" i="9"/>
  <c r="CH44" i="9"/>
  <c r="CE44" i="9"/>
  <c r="CH43" i="9"/>
  <c r="CE43" i="9"/>
  <c r="CH42" i="9"/>
  <c r="CE42" i="9"/>
  <c r="CH41" i="9"/>
  <c r="CE41" i="9"/>
  <c r="CH40" i="9"/>
  <c r="CE40" i="9"/>
  <c r="CH39" i="9"/>
  <c r="CE39" i="9"/>
  <c r="CH38" i="9"/>
  <c r="CE38" i="9"/>
  <c r="CH37" i="9"/>
  <c r="CE37" i="9"/>
  <c r="CH36" i="9"/>
  <c r="CE36" i="9"/>
  <c r="CH35" i="9"/>
  <c r="CE35" i="9"/>
  <c r="CH34" i="9"/>
  <c r="CE34" i="9"/>
  <c r="CH33" i="9"/>
  <c r="CE33" i="9"/>
  <c r="CH32" i="9"/>
  <c r="CE32" i="9"/>
  <c r="CH31" i="9"/>
  <c r="CE31" i="9"/>
  <c r="CH30" i="9"/>
  <c r="CE30" i="9"/>
  <c r="CH29" i="9"/>
  <c r="CE29" i="9"/>
  <c r="CH28" i="9"/>
  <c r="CE28" i="9"/>
  <c r="CE17" i="9"/>
  <c r="CE13" i="9"/>
  <c r="CE25" i="9"/>
  <c r="CE10" i="9"/>
  <c r="CE21" i="9"/>
  <c r="CE19" i="9"/>
  <c r="CE24" i="9"/>
  <c r="CE27" i="9"/>
  <c r="CE16" i="9"/>
  <c r="CE23" i="9"/>
  <c r="CE22" i="9"/>
  <c r="CE18" i="9"/>
  <c r="CE9" i="9"/>
  <c r="CE14" i="9"/>
  <c r="CE7" i="9"/>
  <c r="CE12" i="9"/>
  <c r="CE8" i="9"/>
  <c r="CE11" i="9"/>
  <c r="CE20" i="9"/>
  <c r="CE15" i="9"/>
  <c r="CE26" i="9"/>
  <c r="BW50" i="9"/>
  <c r="BT50" i="9"/>
  <c r="BW49" i="9"/>
  <c r="BT49" i="9"/>
  <c r="BW48" i="9"/>
  <c r="BT48" i="9"/>
  <c r="BW47" i="9"/>
  <c r="BT47" i="9"/>
  <c r="BW46" i="9"/>
  <c r="BT46" i="9"/>
  <c r="BW45" i="9"/>
  <c r="BT45" i="9"/>
  <c r="BW44" i="9"/>
  <c r="BT44" i="9"/>
  <c r="BW43" i="9"/>
  <c r="BT43" i="9"/>
  <c r="BW42" i="9"/>
  <c r="BT42" i="9"/>
  <c r="BW41" i="9"/>
  <c r="BT41" i="9"/>
  <c r="BW40" i="9"/>
  <c r="BT40" i="9"/>
  <c r="BW39" i="9"/>
  <c r="BT39" i="9"/>
  <c r="BW38" i="9"/>
  <c r="BT38" i="9"/>
  <c r="BW37" i="9"/>
  <c r="BT37" i="9"/>
  <c r="BW36" i="9"/>
  <c r="BT36" i="9"/>
  <c r="BW35" i="9"/>
  <c r="BT35" i="9"/>
  <c r="BW34" i="9"/>
  <c r="BT34" i="9"/>
  <c r="BW33" i="9"/>
  <c r="BT33" i="9"/>
  <c r="BW32" i="9"/>
  <c r="BT32" i="9"/>
  <c r="BW31" i="9"/>
  <c r="BT31" i="9"/>
  <c r="BW30" i="9"/>
  <c r="BT30" i="9"/>
  <c r="BW29" i="9"/>
  <c r="BT29" i="9"/>
  <c r="BW28" i="9"/>
  <c r="BT28" i="9"/>
  <c r="BW27" i="9"/>
  <c r="BT27" i="9"/>
  <c r="BW26" i="9"/>
  <c r="BT26" i="9"/>
  <c r="BW25" i="9"/>
  <c r="BT25" i="9"/>
  <c r="BW24" i="9"/>
  <c r="BT24" i="9"/>
  <c r="BW23" i="9"/>
  <c r="BT23" i="9"/>
  <c r="BW22" i="9"/>
  <c r="BT22" i="9"/>
  <c r="BW21" i="9"/>
  <c r="BT21" i="9"/>
  <c r="BT20" i="9"/>
  <c r="BT19" i="9"/>
  <c r="BT18" i="9"/>
  <c r="BT17" i="9"/>
  <c r="BT9" i="9"/>
  <c r="BT16" i="9"/>
  <c r="BT7" i="9"/>
  <c r="BT11" i="9"/>
  <c r="BT10" i="9"/>
  <c r="BT15" i="9"/>
  <c r="BT13" i="9"/>
  <c r="BT14" i="9"/>
  <c r="BT8" i="9"/>
  <c r="BT12" i="9"/>
  <c r="BL50" i="9"/>
  <c r="BI50" i="9"/>
  <c r="BL49" i="9"/>
  <c r="BI49" i="9"/>
  <c r="BL48" i="9"/>
  <c r="BI48" i="9"/>
  <c r="BL47" i="9"/>
  <c r="BI47" i="9"/>
  <c r="BL46" i="9"/>
  <c r="BI46" i="9"/>
  <c r="BL45" i="9"/>
  <c r="BI45" i="9"/>
  <c r="BL44" i="9"/>
  <c r="BI44" i="9"/>
  <c r="BL43" i="9"/>
  <c r="BI43" i="9"/>
  <c r="BL42" i="9"/>
  <c r="BI42" i="9"/>
  <c r="BL41" i="9"/>
  <c r="BI41" i="9"/>
  <c r="BL40" i="9"/>
  <c r="BI40" i="9"/>
  <c r="BL39" i="9"/>
  <c r="BI39" i="9"/>
  <c r="BL38" i="9"/>
  <c r="BI38" i="9"/>
  <c r="BL37" i="9"/>
  <c r="BI37" i="9"/>
  <c r="BL36" i="9"/>
  <c r="BI36" i="9"/>
  <c r="BI31" i="9"/>
  <c r="BI20" i="9"/>
  <c r="BI15" i="9"/>
  <c r="BI27" i="9"/>
  <c r="BI35" i="9"/>
  <c r="BI9" i="9"/>
  <c r="BI33" i="9"/>
  <c r="BI11" i="9"/>
  <c r="BI30" i="9"/>
  <c r="BI16" i="9"/>
  <c r="BI17" i="9"/>
  <c r="BI21" i="9"/>
  <c r="BI7" i="9"/>
  <c r="BI14" i="9"/>
  <c r="BI32" i="9"/>
  <c r="BI13" i="9"/>
  <c r="BI8" i="9"/>
  <c r="BI29" i="9"/>
  <c r="BI34" i="9"/>
  <c r="BI23" i="9"/>
  <c r="BI18" i="9"/>
  <c r="BI19" i="9"/>
  <c r="BI10" i="9"/>
  <c r="BI12" i="9"/>
  <c r="BI22" i="9"/>
  <c r="BI28" i="9"/>
  <c r="BI25" i="9"/>
  <c r="BI24" i="9"/>
  <c r="BI26" i="9"/>
  <c r="AP50" i="9"/>
  <c r="AM50" i="9"/>
  <c r="AP49" i="9"/>
  <c r="AM49" i="9"/>
  <c r="AP48" i="9"/>
  <c r="AM48" i="9"/>
  <c r="AP47" i="9"/>
  <c r="AM47" i="9"/>
  <c r="AP46" i="9"/>
  <c r="AM46" i="9"/>
  <c r="AP45" i="9"/>
  <c r="AM45" i="9"/>
  <c r="AP44" i="9"/>
  <c r="AM44" i="9"/>
  <c r="AP43" i="9"/>
  <c r="AM43" i="9"/>
  <c r="AP42" i="9"/>
  <c r="AM42" i="9"/>
  <c r="AP41" i="9"/>
  <c r="AM41" i="9"/>
  <c r="AP40" i="9"/>
  <c r="AM40" i="9"/>
  <c r="AP39" i="9"/>
  <c r="AM39" i="9"/>
  <c r="AP38" i="9"/>
  <c r="AM38" i="9"/>
  <c r="AP37" i="9"/>
  <c r="AM37" i="9"/>
  <c r="AP36" i="9"/>
  <c r="AM36" i="9"/>
  <c r="AP35" i="9"/>
  <c r="AM35" i="9"/>
  <c r="AP34" i="9"/>
  <c r="AM34" i="9"/>
  <c r="AP33" i="9"/>
  <c r="AM33" i="9"/>
  <c r="AP32" i="9"/>
  <c r="AM32" i="9"/>
  <c r="AP31" i="9"/>
  <c r="AM31" i="9"/>
  <c r="AP30" i="9"/>
  <c r="AM30" i="9"/>
  <c r="AP29" i="9"/>
  <c r="AM29" i="9"/>
  <c r="AP28" i="9"/>
  <c r="AM28" i="9"/>
  <c r="AP27" i="9"/>
  <c r="AM27" i="9"/>
  <c r="AM22" i="9"/>
  <c r="AM21" i="9"/>
  <c r="AM16" i="9"/>
  <c r="AM11" i="9"/>
  <c r="AM15" i="9"/>
  <c r="AM8" i="9"/>
  <c r="AM13" i="9"/>
  <c r="AM23" i="9"/>
  <c r="AM14" i="9"/>
  <c r="AM10" i="9"/>
  <c r="AM24" i="9"/>
  <c r="AM26" i="9"/>
  <c r="AM18" i="9"/>
  <c r="AM12" i="9"/>
  <c r="AM9" i="9"/>
  <c r="AM19" i="9"/>
  <c r="AM7" i="9"/>
  <c r="AM20" i="9"/>
  <c r="AM17" i="9"/>
  <c r="AM25" i="9"/>
  <c r="AE50" i="9"/>
  <c r="AB50" i="9"/>
  <c r="AE49" i="9"/>
  <c r="AB49" i="9"/>
  <c r="AE48" i="9"/>
  <c r="AB48" i="9"/>
  <c r="AE47" i="9"/>
  <c r="AB47" i="9"/>
  <c r="AE46" i="9"/>
  <c r="AB46" i="9"/>
  <c r="AE45" i="9"/>
  <c r="AB45" i="9"/>
  <c r="AE44" i="9"/>
  <c r="AB44" i="9"/>
  <c r="AE43" i="9"/>
  <c r="AB43" i="9"/>
  <c r="AE42" i="9"/>
  <c r="AB42" i="9"/>
  <c r="AE41" i="9"/>
  <c r="AB41" i="9"/>
  <c r="AE40" i="9"/>
  <c r="AB40" i="9"/>
  <c r="AE39" i="9"/>
  <c r="AB39" i="9"/>
  <c r="AE38" i="9"/>
  <c r="AB38" i="9"/>
  <c r="AE37" i="9"/>
  <c r="AB37" i="9"/>
  <c r="AE36" i="9"/>
  <c r="AB36" i="9"/>
  <c r="AE35" i="9"/>
  <c r="AB35" i="9"/>
  <c r="AB30" i="9"/>
  <c r="AB13" i="9"/>
  <c r="AB10" i="9"/>
  <c r="AB11" i="9"/>
  <c r="AB8" i="9"/>
  <c r="AB25" i="9"/>
  <c r="AB12" i="9"/>
  <c r="AB21" i="9"/>
  <c r="AB19" i="9"/>
  <c r="AB18" i="9"/>
  <c r="AB32" i="9"/>
  <c r="AB16" i="9"/>
  <c r="AB29" i="9"/>
  <c r="AB24" i="9"/>
  <c r="AB22" i="9"/>
  <c r="AB20" i="9"/>
  <c r="AB31" i="9"/>
  <c r="AB34" i="9"/>
  <c r="AB15" i="9"/>
  <c r="AB9" i="9"/>
  <c r="AB17" i="9"/>
  <c r="AB28" i="9"/>
  <c r="AB23" i="9"/>
  <c r="AB7" i="9"/>
  <c r="AB26" i="9"/>
  <c r="AB33" i="9"/>
  <c r="AB27" i="9"/>
  <c r="AB14" i="9"/>
  <c r="T50" i="9"/>
  <c r="Q50" i="9"/>
  <c r="T49" i="9"/>
  <c r="Q49" i="9"/>
  <c r="T48" i="9"/>
  <c r="Q48" i="9"/>
  <c r="T47" i="9"/>
  <c r="Q47" i="9"/>
  <c r="T46" i="9"/>
  <c r="Q46" i="9"/>
  <c r="T45" i="9"/>
  <c r="Q45" i="9"/>
  <c r="T44" i="9"/>
  <c r="Q44" i="9"/>
  <c r="T43" i="9"/>
  <c r="Q43" i="9"/>
  <c r="T42" i="9"/>
  <c r="Q42" i="9"/>
  <c r="T41" i="9"/>
  <c r="Q41" i="9"/>
  <c r="T40" i="9"/>
  <c r="Q40" i="9"/>
  <c r="T39" i="9"/>
  <c r="Q39" i="9"/>
  <c r="T38" i="9"/>
  <c r="Q38" i="9"/>
  <c r="T37" i="9"/>
  <c r="Q37" i="9"/>
  <c r="T36" i="9"/>
  <c r="Q36" i="9"/>
  <c r="T35" i="9"/>
  <c r="Q35" i="9"/>
  <c r="T34" i="9"/>
  <c r="Q34" i="9"/>
  <c r="T33" i="9"/>
  <c r="Q33" i="9"/>
  <c r="T32" i="9"/>
  <c r="Q32" i="9"/>
  <c r="T31" i="9"/>
  <c r="Q31" i="9"/>
  <c r="T30" i="9"/>
  <c r="Q30" i="9"/>
  <c r="T29" i="9"/>
  <c r="Q29" i="9"/>
  <c r="T28" i="9"/>
  <c r="Q28" i="9"/>
  <c r="T27" i="9"/>
  <c r="Q27" i="9"/>
  <c r="T26" i="9"/>
  <c r="Q26" i="9"/>
  <c r="T25" i="9"/>
  <c r="Q25" i="9"/>
  <c r="T24" i="9"/>
  <c r="Q24" i="9"/>
  <c r="T23" i="9"/>
  <c r="Q23" i="9"/>
  <c r="T22" i="9"/>
  <c r="Q22" i="9"/>
  <c r="Q9" i="9"/>
  <c r="Q21" i="9"/>
  <c r="Q7" i="9"/>
  <c r="Q8" i="9"/>
  <c r="Q13" i="9"/>
  <c r="Q12" i="9"/>
  <c r="Q11" i="9"/>
  <c r="Q15" i="9"/>
  <c r="Q18" i="9"/>
  <c r="Q19" i="9"/>
  <c r="Q17" i="9"/>
  <c r="Q14" i="9"/>
  <c r="Q16" i="9"/>
  <c r="Q20" i="9"/>
  <c r="I36" i="9"/>
  <c r="I37" i="9"/>
  <c r="I38" i="9"/>
  <c r="I39" i="9"/>
  <c r="I40" i="9"/>
  <c r="I41" i="9"/>
  <c r="I42" i="9"/>
  <c r="I43" i="9"/>
  <c r="I44" i="9"/>
  <c r="I45" i="9"/>
  <c r="I46" i="9"/>
  <c r="I47" i="9"/>
  <c r="I48" i="9"/>
  <c r="I49" i="9"/>
  <c r="I50" i="9"/>
  <c r="AE50" i="12"/>
  <c r="AB50" i="12"/>
  <c r="AE49" i="12"/>
  <c r="AB49" i="12"/>
  <c r="AE48" i="12"/>
  <c r="AB48" i="12"/>
  <c r="AE47" i="12"/>
  <c r="AB47" i="12"/>
  <c r="AE46" i="12"/>
  <c r="AB46" i="12"/>
  <c r="AE45" i="12"/>
  <c r="AB45" i="12"/>
  <c r="AE44" i="12"/>
  <c r="AB44" i="12"/>
  <c r="AE43" i="12"/>
  <c r="AB43" i="12"/>
  <c r="AE42" i="12"/>
  <c r="AB42" i="12"/>
  <c r="AE41" i="12"/>
  <c r="AB41" i="12"/>
  <c r="AE40" i="12"/>
  <c r="AB40" i="12"/>
  <c r="AE39" i="12"/>
  <c r="AB39" i="12"/>
  <c r="AE38" i="12"/>
  <c r="AB38" i="12"/>
  <c r="AE37" i="12"/>
  <c r="AB37" i="12"/>
  <c r="AE36" i="12"/>
  <c r="AB36" i="12"/>
  <c r="AE35" i="12"/>
  <c r="AB35" i="12"/>
  <c r="AE34" i="12"/>
  <c r="AB34" i="12"/>
  <c r="AE33" i="12"/>
  <c r="AB33" i="12"/>
  <c r="AE32" i="12"/>
  <c r="AB32" i="12"/>
  <c r="AE31" i="12"/>
  <c r="AB31" i="12"/>
  <c r="AE30" i="12"/>
  <c r="AB30" i="12"/>
  <c r="AE29" i="12"/>
  <c r="AB29" i="12"/>
  <c r="AE28" i="12"/>
  <c r="AB28" i="12"/>
  <c r="AE27" i="12"/>
  <c r="AB27" i="12"/>
  <c r="AE26" i="12"/>
  <c r="AB26" i="12"/>
  <c r="AE25" i="12"/>
  <c r="AB25" i="12"/>
  <c r="AE24" i="12"/>
  <c r="AB24" i="12"/>
  <c r="AE23" i="12"/>
  <c r="AB23" i="12"/>
  <c r="AE22" i="12"/>
  <c r="AB22" i="12"/>
  <c r="AE21" i="12"/>
  <c r="AB21" i="12"/>
  <c r="AE20" i="12"/>
  <c r="AB20" i="12"/>
  <c r="AE19" i="12"/>
  <c r="AB19" i="12"/>
  <c r="AE18" i="12"/>
  <c r="AB18" i="12"/>
  <c r="AE17" i="12"/>
  <c r="AB17" i="12"/>
  <c r="AE16" i="12"/>
  <c r="AB16" i="12"/>
  <c r="AE15" i="12"/>
  <c r="AB15" i="12"/>
  <c r="AE14" i="12"/>
  <c r="AB14" i="12"/>
  <c r="AE13" i="12"/>
  <c r="AB13" i="12"/>
  <c r="AE12" i="12"/>
  <c r="AB12" i="12"/>
  <c r="AE11" i="12"/>
  <c r="AB11" i="12"/>
  <c r="AE10" i="12"/>
  <c r="AB10" i="12"/>
  <c r="AE9" i="12"/>
  <c r="AB9" i="12"/>
  <c r="AB8" i="12"/>
  <c r="AB7" i="12"/>
  <c r="AE50" i="23"/>
  <c r="AB50" i="23"/>
  <c r="AE49" i="23"/>
  <c r="AB49" i="23"/>
  <c r="AE48" i="23"/>
  <c r="AB48" i="23"/>
  <c r="AE47" i="23"/>
  <c r="AB47" i="23"/>
  <c r="AE46" i="23"/>
  <c r="AB46" i="23"/>
  <c r="AE45" i="23"/>
  <c r="AB45" i="23"/>
  <c r="AE44" i="23"/>
  <c r="AB44" i="23"/>
  <c r="AE43" i="23"/>
  <c r="AB43" i="23"/>
  <c r="AE42" i="23"/>
  <c r="AB42" i="23"/>
  <c r="AE41" i="23"/>
  <c r="AB41" i="23"/>
  <c r="AE40" i="23"/>
  <c r="AB40" i="23"/>
  <c r="AE39" i="23"/>
  <c r="AB39" i="23"/>
  <c r="AE38" i="23"/>
  <c r="AB38" i="23"/>
  <c r="AE37" i="23"/>
  <c r="AB37" i="23"/>
  <c r="AE36" i="23"/>
  <c r="AB36" i="23"/>
  <c r="AE35" i="23"/>
  <c r="AB35" i="23"/>
  <c r="AE34" i="23"/>
  <c r="AB34" i="23"/>
  <c r="AE33" i="23"/>
  <c r="AB33" i="23"/>
  <c r="AE32" i="23"/>
  <c r="AB32" i="23"/>
  <c r="AE31" i="23"/>
  <c r="AB31" i="23"/>
  <c r="AE30" i="23"/>
  <c r="AB30" i="23"/>
  <c r="AE29" i="23"/>
  <c r="AB29" i="23"/>
  <c r="AE28" i="23"/>
  <c r="AB28" i="23"/>
  <c r="AE27" i="23"/>
  <c r="AB27" i="23"/>
  <c r="AE26" i="23"/>
  <c r="AB26" i="23"/>
  <c r="AE25" i="23"/>
  <c r="AB25" i="23"/>
  <c r="AE24" i="23"/>
  <c r="AB24" i="23"/>
  <c r="AE23" i="23"/>
  <c r="AB23" i="23"/>
  <c r="AE22" i="23"/>
  <c r="AB22" i="23"/>
  <c r="AE21" i="23"/>
  <c r="AB21" i="23"/>
  <c r="AE20" i="23"/>
  <c r="AB20" i="23"/>
  <c r="AE19" i="23"/>
  <c r="AB19" i="23"/>
  <c r="AE18" i="23"/>
  <c r="AB18" i="23"/>
  <c r="AE17" i="23"/>
  <c r="AB17" i="23"/>
  <c r="AE16" i="23"/>
  <c r="AB16" i="23"/>
  <c r="AE15" i="23"/>
  <c r="AB15" i="23"/>
  <c r="AE14" i="23"/>
  <c r="AB14" i="23"/>
  <c r="AE13" i="23"/>
  <c r="AB13" i="23"/>
  <c r="AE12" i="23"/>
  <c r="AB12" i="23"/>
  <c r="AE11" i="23"/>
  <c r="AB11" i="23"/>
  <c r="AE10" i="23"/>
  <c r="AB10" i="23"/>
  <c r="AE9" i="23"/>
  <c r="AB9" i="23"/>
  <c r="AB8" i="23"/>
  <c r="AB7" i="23"/>
  <c r="AE50" i="10"/>
  <c r="AB50" i="10"/>
  <c r="AE49" i="10"/>
  <c r="AB49" i="10"/>
  <c r="AE48" i="10"/>
  <c r="AB48" i="10"/>
  <c r="AE47" i="10"/>
  <c r="AB47" i="10"/>
  <c r="AE46" i="10"/>
  <c r="AB46" i="10"/>
  <c r="AE45" i="10"/>
  <c r="AB45" i="10"/>
  <c r="AE44" i="10"/>
  <c r="AB44" i="10"/>
  <c r="AE43" i="10"/>
  <c r="AB43" i="10"/>
  <c r="AE42" i="10"/>
  <c r="AB42" i="10"/>
  <c r="AE41" i="10"/>
  <c r="AB41" i="10"/>
  <c r="AE40" i="10"/>
  <c r="AB40" i="10"/>
  <c r="AE39" i="10"/>
  <c r="AB39" i="10"/>
  <c r="AE38" i="10"/>
  <c r="AB38" i="10"/>
  <c r="AE37" i="10"/>
  <c r="AB37" i="10"/>
  <c r="AE36" i="10"/>
  <c r="AB36" i="10"/>
  <c r="AE35" i="10"/>
  <c r="AB35" i="10"/>
  <c r="AE34" i="10"/>
  <c r="AB34" i="10"/>
  <c r="AE33" i="10"/>
  <c r="AB33" i="10"/>
  <c r="AE32" i="10"/>
  <c r="AB32" i="10"/>
  <c r="AE31" i="10"/>
  <c r="AB31" i="10"/>
  <c r="AE30" i="10"/>
  <c r="AB30" i="10"/>
  <c r="AE29" i="10"/>
  <c r="AB29" i="10"/>
  <c r="AE28" i="10"/>
  <c r="AB28" i="10"/>
  <c r="AE27" i="10"/>
  <c r="AB27" i="10"/>
  <c r="AE26" i="10"/>
  <c r="AB26" i="10"/>
  <c r="AE25" i="10"/>
  <c r="AB25" i="10"/>
  <c r="AE24" i="10"/>
  <c r="AB24" i="10"/>
  <c r="AE23" i="10"/>
  <c r="AB23" i="10"/>
  <c r="AE22" i="10"/>
  <c r="AB22" i="10"/>
  <c r="AE21" i="10"/>
  <c r="AB21" i="10"/>
  <c r="AE20" i="10"/>
  <c r="AB20" i="10"/>
  <c r="AE19" i="10"/>
  <c r="AB19" i="10"/>
  <c r="AE18" i="10"/>
  <c r="AB18" i="10"/>
  <c r="AE17" i="10"/>
  <c r="AB17" i="10"/>
  <c r="AE16" i="10"/>
  <c r="AB16" i="10"/>
  <c r="AE15" i="10"/>
  <c r="AB15" i="10"/>
  <c r="AE14" i="10"/>
  <c r="AB14" i="10"/>
  <c r="AE13" i="10"/>
  <c r="AB13" i="10"/>
  <c r="AE12" i="10"/>
  <c r="AB12" i="10"/>
  <c r="AB11" i="10"/>
  <c r="AB8" i="10"/>
  <c r="AB7" i="10"/>
  <c r="AB10" i="10"/>
  <c r="AB9" i="10"/>
  <c r="AE50" i="5"/>
  <c r="AB50" i="5"/>
  <c r="AE49" i="5"/>
  <c r="AB49" i="5"/>
  <c r="AE48" i="5"/>
  <c r="AB48" i="5"/>
  <c r="AE47" i="5"/>
  <c r="AB47" i="5"/>
  <c r="AE46" i="5"/>
  <c r="AB46" i="5"/>
  <c r="AE45" i="5"/>
  <c r="AB45" i="5"/>
  <c r="AE44" i="5"/>
  <c r="AB44" i="5"/>
  <c r="AE43" i="5"/>
  <c r="AB43" i="5"/>
  <c r="AE42" i="5"/>
  <c r="AB42" i="5"/>
  <c r="AE41" i="5"/>
  <c r="AB41" i="5"/>
  <c r="AE40" i="5"/>
  <c r="AB40" i="5"/>
  <c r="AE39" i="5"/>
  <c r="AB39" i="5"/>
  <c r="AE38" i="5"/>
  <c r="AB38" i="5"/>
  <c r="AE37" i="5"/>
  <c r="AB37" i="5"/>
  <c r="AE36" i="5"/>
  <c r="AB36" i="5"/>
  <c r="AE35" i="5"/>
  <c r="AB35" i="5"/>
  <c r="AE34" i="5"/>
  <c r="AB34" i="5"/>
  <c r="AE33" i="5"/>
  <c r="AB33" i="5"/>
  <c r="AE32" i="5"/>
  <c r="AB32" i="5"/>
  <c r="AE31" i="5"/>
  <c r="AB31" i="5"/>
  <c r="AE30" i="5"/>
  <c r="AB30" i="5"/>
  <c r="AE29" i="5"/>
  <c r="AB29" i="5"/>
  <c r="AE28" i="5"/>
  <c r="AB28" i="5"/>
  <c r="AE27" i="5"/>
  <c r="AB27" i="5"/>
  <c r="AB26" i="5"/>
  <c r="AB25" i="5"/>
  <c r="AB24" i="5"/>
  <c r="AB23" i="5"/>
  <c r="AB22" i="5"/>
  <c r="AB21" i="5"/>
  <c r="AB20" i="5"/>
  <c r="AB19" i="5"/>
  <c r="AB18" i="5"/>
  <c r="AB17" i="5"/>
  <c r="AB16" i="5"/>
  <c r="AB15" i="5"/>
  <c r="AB14" i="5"/>
  <c r="AB13" i="5"/>
  <c r="AB12" i="5"/>
  <c r="AB11" i="5"/>
  <c r="AB10" i="5"/>
  <c r="AB9" i="5"/>
  <c r="AB8" i="5"/>
  <c r="AB7" i="5"/>
  <c r="T50" i="12"/>
  <c r="Q50" i="12"/>
  <c r="I50" i="12"/>
  <c r="F50" i="12"/>
  <c r="T49" i="12"/>
  <c r="Q49" i="12"/>
  <c r="I49" i="12"/>
  <c r="F49" i="12"/>
  <c r="T48" i="12"/>
  <c r="Q48" i="12"/>
  <c r="I48" i="12"/>
  <c r="F48" i="12"/>
  <c r="T47" i="12"/>
  <c r="Q47" i="12"/>
  <c r="I47" i="12"/>
  <c r="F47" i="12"/>
  <c r="T46" i="12"/>
  <c r="Q46" i="12"/>
  <c r="I46" i="12"/>
  <c r="F46" i="12"/>
  <c r="T45" i="12"/>
  <c r="Q45" i="12"/>
  <c r="I45" i="12"/>
  <c r="F45" i="12"/>
  <c r="T44" i="12"/>
  <c r="Q44" i="12"/>
  <c r="I44" i="12"/>
  <c r="F44" i="12"/>
  <c r="T43" i="12"/>
  <c r="Q43" i="12"/>
  <c r="I43" i="12"/>
  <c r="F43" i="12"/>
  <c r="T42" i="12"/>
  <c r="Q42" i="12"/>
  <c r="I42" i="12"/>
  <c r="F42" i="12"/>
  <c r="T41" i="12"/>
  <c r="Q41" i="12"/>
  <c r="I41" i="12"/>
  <c r="F41" i="12"/>
  <c r="T40" i="12"/>
  <c r="Q40" i="12"/>
  <c r="I40" i="12"/>
  <c r="F40" i="12"/>
  <c r="T39" i="12"/>
  <c r="Q39" i="12"/>
  <c r="I39" i="12"/>
  <c r="F39" i="12"/>
  <c r="T38" i="12"/>
  <c r="Q38" i="12"/>
  <c r="I38" i="12"/>
  <c r="F38" i="12"/>
  <c r="T37" i="12"/>
  <c r="Q37" i="12"/>
  <c r="I37" i="12"/>
  <c r="F37" i="12"/>
  <c r="T36" i="12"/>
  <c r="Q36" i="12"/>
  <c r="I36" i="12"/>
  <c r="F36" i="12"/>
  <c r="T35" i="12"/>
  <c r="Q35" i="12"/>
  <c r="I35" i="12"/>
  <c r="F35" i="12"/>
  <c r="T34" i="12"/>
  <c r="Q34" i="12"/>
  <c r="I34" i="12"/>
  <c r="F34" i="12"/>
  <c r="T33" i="12"/>
  <c r="Q33" i="12"/>
  <c r="I33" i="12"/>
  <c r="F33" i="12"/>
  <c r="T32" i="12"/>
  <c r="Q32" i="12"/>
  <c r="I32" i="12"/>
  <c r="F32" i="12"/>
  <c r="T31" i="12"/>
  <c r="Q31" i="12"/>
  <c r="I31" i="12"/>
  <c r="F31" i="12"/>
  <c r="T30" i="12"/>
  <c r="Q30" i="12"/>
  <c r="I30" i="12"/>
  <c r="F30" i="12"/>
  <c r="T29" i="12"/>
  <c r="Q29" i="12"/>
  <c r="I29" i="12"/>
  <c r="F29" i="12"/>
  <c r="T28" i="12"/>
  <c r="Q28" i="12"/>
  <c r="I28" i="12"/>
  <c r="F28" i="12"/>
  <c r="T27" i="12"/>
  <c r="Q27" i="12"/>
  <c r="I27" i="12"/>
  <c r="F27" i="12"/>
  <c r="Q26" i="12"/>
  <c r="I26" i="12"/>
  <c r="F26" i="12"/>
  <c r="Q25" i="12"/>
  <c r="I25" i="12"/>
  <c r="F25" i="12"/>
  <c r="Q24" i="12"/>
  <c r="I24" i="12"/>
  <c r="F24" i="12"/>
  <c r="Q23" i="12"/>
  <c r="I23" i="12"/>
  <c r="F23" i="12"/>
  <c r="Q22" i="12"/>
  <c r="I22" i="12"/>
  <c r="F22" i="12"/>
  <c r="Q21" i="12"/>
  <c r="I21" i="12"/>
  <c r="F21" i="12"/>
  <c r="Q20" i="12"/>
  <c r="I20" i="12"/>
  <c r="F20" i="12"/>
  <c r="Q19" i="12"/>
  <c r="I19" i="12"/>
  <c r="F19" i="12"/>
  <c r="Q18" i="12"/>
  <c r="I18" i="12"/>
  <c r="F18" i="12"/>
  <c r="Q17" i="12"/>
  <c r="F17" i="12"/>
  <c r="Q16" i="12"/>
  <c r="F16" i="12"/>
  <c r="Q15" i="12"/>
  <c r="F15" i="12"/>
  <c r="Q14" i="12"/>
  <c r="F14" i="12"/>
  <c r="Q13" i="12"/>
  <c r="F13" i="12"/>
  <c r="Q12" i="12"/>
  <c r="F12" i="12"/>
  <c r="Q11" i="12"/>
  <c r="F11" i="12"/>
  <c r="Q10" i="12"/>
  <c r="F10" i="12"/>
  <c r="Q9" i="12"/>
  <c r="F9" i="12"/>
  <c r="Q8" i="12"/>
  <c r="F8" i="12"/>
  <c r="Q7" i="12"/>
  <c r="F7" i="12"/>
  <c r="T50" i="23"/>
  <c r="Q50" i="23"/>
  <c r="I50" i="23"/>
  <c r="F50" i="23"/>
  <c r="T49" i="23"/>
  <c r="Q49" i="23"/>
  <c r="I49" i="23"/>
  <c r="F49" i="23"/>
  <c r="T48" i="23"/>
  <c r="Q48" i="23"/>
  <c r="I48" i="23"/>
  <c r="F48" i="23"/>
  <c r="T47" i="23"/>
  <c r="Q47" i="23"/>
  <c r="I47" i="23"/>
  <c r="F47" i="23"/>
  <c r="T46" i="23"/>
  <c r="Q46" i="23"/>
  <c r="I46" i="23"/>
  <c r="F46" i="23"/>
  <c r="T45" i="23"/>
  <c r="Q45" i="23"/>
  <c r="I45" i="23"/>
  <c r="F45" i="23"/>
  <c r="T44" i="23"/>
  <c r="Q44" i="23"/>
  <c r="I44" i="23"/>
  <c r="F44" i="23"/>
  <c r="T43" i="23"/>
  <c r="Q43" i="23"/>
  <c r="I43" i="23"/>
  <c r="F43" i="23"/>
  <c r="T42" i="23"/>
  <c r="Q42" i="23"/>
  <c r="I42" i="23"/>
  <c r="F42" i="23"/>
  <c r="T41" i="23"/>
  <c r="Q41" i="23"/>
  <c r="I41" i="23"/>
  <c r="F41" i="23"/>
  <c r="T40" i="23"/>
  <c r="Q40" i="23"/>
  <c r="I40" i="23"/>
  <c r="F40" i="23"/>
  <c r="T39" i="23"/>
  <c r="Q39" i="23"/>
  <c r="I39" i="23"/>
  <c r="F39" i="23"/>
  <c r="T38" i="23"/>
  <c r="Q38" i="23"/>
  <c r="I38" i="23"/>
  <c r="F38" i="23"/>
  <c r="T37" i="23"/>
  <c r="Q37" i="23"/>
  <c r="I37" i="23"/>
  <c r="F37" i="23"/>
  <c r="T36" i="23"/>
  <c r="Q36" i="23"/>
  <c r="I36" i="23"/>
  <c r="F36" i="23"/>
  <c r="T35" i="23"/>
  <c r="Q35" i="23"/>
  <c r="I35" i="23"/>
  <c r="F35" i="23"/>
  <c r="T34" i="23"/>
  <c r="Q34" i="23"/>
  <c r="I34" i="23"/>
  <c r="F34" i="23"/>
  <c r="T33" i="23"/>
  <c r="Q33" i="23"/>
  <c r="I33" i="23"/>
  <c r="F33" i="23"/>
  <c r="T32" i="23"/>
  <c r="Q32" i="23"/>
  <c r="I32" i="23"/>
  <c r="F32" i="23"/>
  <c r="T31" i="23"/>
  <c r="Q31" i="23"/>
  <c r="I31" i="23"/>
  <c r="F31" i="23"/>
  <c r="T30" i="23"/>
  <c r="Q30" i="23"/>
  <c r="I30" i="23"/>
  <c r="F30" i="23"/>
  <c r="T29" i="23"/>
  <c r="Q29" i="23"/>
  <c r="I29" i="23"/>
  <c r="F29" i="23"/>
  <c r="T28" i="23"/>
  <c r="Q28" i="23"/>
  <c r="I28" i="23"/>
  <c r="F28" i="23"/>
  <c r="T27" i="23"/>
  <c r="Q27" i="23"/>
  <c r="I27" i="23"/>
  <c r="F27" i="23"/>
  <c r="Q26" i="23"/>
  <c r="I26" i="23"/>
  <c r="F26" i="23"/>
  <c r="Q25" i="23"/>
  <c r="I25" i="23"/>
  <c r="F25" i="23"/>
  <c r="Q24" i="23"/>
  <c r="I24" i="23"/>
  <c r="F24" i="23"/>
  <c r="Q23" i="23"/>
  <c r="I23" i="23"/>
  <c r="F23" i="23"/>
  <c r="Q22" i="23"/>
  <c r="I22" i="23"/>
  <c r="F22" i="23"/>
  <c r="Q21" i="23"/>
  <c r="I21" i="23"/>
  <c r="F21" i="23"/>
  <c r="Q20" i="23"/>
  <c r="I20" i="23"/>
  <c r="F20" i="23"/>
  <c r="Q19" i="23"/>
  <c r="I19" i="23"/>
  <c r="F19" i="23"/>
  <c r="Q18" i="23"/>
  <c r="I18" i="23"/>
  <c r="F18" i="23"/>
  <c r="Q17" i="23"/>
  <c r="F17" i="23"/>
  <c r="Q16" i="23"/>
  <c r="F16" i="23"/>
  <c r="Q15" i="23"/>
  <c r="F15" i="23"/>
  <c r="Q14" i="23"/>
  <c r="F14" i="23"/>
  <c r="Q13" i="23"/>
  <c r="F13" i="23"/>
  <c r="Q12" i="23"/>
  <c r="F12" i="23"/>
  <c r="Q11" i="23"/>
  <c r="F11" i="23"/>
  <c r="Q10" i="23"/>
  <c r="F10" i="23"/>
  <c r="Q9" i="23"/>
  <c r="F9" i="23"/>
  <c r="Q8" i="23"/>
  <c r="F8" i="23"/>
  <c r="Q7" i="23"/>
  <c r="F7" i="23"/>
  <c r="T50" i="10"/>
  <c r="Q50" i="10"/>
  <c r="I50" i="10"/>
  <c r="F33" i="10"/>
  <c r="T49" i="10"/>
  <c r="Q49" i="10"/>
  <c r="I49" i="10"/>
  <c r="F32" i="10"/>
  <c r="T48" i="10"/>
  <c r="Q48" i="10"/>
  <c r="I48" i="10"/>
  <c r="F31" i="10"/>
  <c r="T47" i="10"/>
  <c r="Q47" i="10"/>
  <c r="I47" i="10"/>
  <c r="F30" i="10"/>
  <c r="T46" i="10"/>
  <c r="Q46" i="10"/>
  <c r="I46" i="10"/>
  <c r="F29" i="10"/>
  <c r="T45" i="10"/>
  <c r="Q45" i="10"/>
  <c r="F28" i="10"/>
  <c r="T44" i="10"/>
  <c r="Q44" i="10"/>
  <c r="F27" i="10"/>
  <c r="T43" i="10"/>
  <c r="Q43" i="10"/>
  <c r="F26" i="10"/>
  <c r="T42" i="10"/>
  <c r="Q42" i="10"/>
  <c r="F25" i="10"/>
  <c r="T41" i="10"/>
  <c r="Q41" i="10"/>
  <c r="F24" i="10"/>
  <c r="T40" i="10"/>
  <c r="Q40" i="10"/>
  <c r="F23" i="10"/>
  <c r="T39" i="10"/>
  <c r="Q39" i="10"/>
  <c r="F22" i="10"/>
  <c r="T38" i="10"/>
  <c r="Q38" i="10"/>
  <c r="F21" i="10"/>
  <c r="T37" i="10"/>
  <c r="Q37" i="10"/>
  <c r="F20" i="10"/>
  <c r="T36" i="10"/>
  <c r="Q36" i="10"/>
  <c r="F19" i="10"/>
  <c r="T35" i="10"/>
  <c r="Q35" i="10"/>
  <c r="F18" i="10"/>
  <c r="T34" i="10"/>
  <c r="Q34" i="10"/>
  <c r="F17" i="10"/>
  <c r="T33" i="10"/>
  <c r="Q33" i="10"/>
  <c r="I33" i="10"/>
  <c r="F15" i="10"/>
  <c r="T32" i="10"/>
  <c r="Q32" i="10"/>
  <c r="I32" i="10"/>
  <c r="F12" i="10"/>
  <c r="T31" i="10"/>
  <c r="Q31" i="10"/>
  <c r="I31" i="10"/>
  <c r="F11" i="10"/>
  <c r="T30" i="10"/>
  <c r="Q30" i="10"/>
  <c r="I30" i="10"/>
  <c r="F10" i="10"/>
  <c r="T29" i="10"/>
  <c r="Q29" i="10"/>
  <c r="I29" i="10"/>
  <c r="F7" i="10"/>
  <c r="T28" i="10"/>
  <c r="Q28" i="10"/>
  <c r="I28" i="10"/>
  <c r="F16" i="10"/>
  <c r="T27" i="10"/>
  <c r="Q27" i="10"/>
  <c r="I27" i="10"/>
  <c r="F14" i="10"/>
  <c r="Q26" i="10"/>
  <c r="I26" i="10"/>
  <c r="F13" i="10"/>
  <c r="Q25" i="10"/>
  <c r="I25" i="10"/>
  <c r="F9" i="10"/>
  <c r="Q24" i="10"/>
  <c r="I24" i="10"/>
  <c r="F8" i="10"/>
  <c r="Q23" i="10"/>
  <c r="I23" i="10"/>
  <c r="Q22" i="10"/>
  <c r="I22" i="10"/>
  <c r="Q21" i="10"/>
  <c r="Q20" i="10"/>
  <c r="Q19" i="10"/>
  <c r="Q18" i="10"/>
  <c r="Q17" i="10"/>
  <c r="Q16" i="10"/>
  <c r="Q15" i="10"/>
  <c r="Q14" i="10"/>
  <c r="Q13" i="10"/>
  <c r="Q11" i="10"/>
  <c r="Q10" i="10"/>
  <c r="Q8" i="10"/>
  <c r="Q12" i="10"/>
  <c r="Q9" i="10"/>
  <c r="Q7" i="10"/>
  <c r="T50" i="5"/>
  <c r="Q44" i="5"/>
  <c r="I50" i="5"/>
  <c r="F50" i="5"/>
  <c r="T49" i="5"/>
  <c r="Q43" i="5"/>
  <c r="I49" i="5"/>
  <c r="F49" i="5"/>
  <c r="T48" i="5"/>
  <c r="Q42" i="5"/>
  <c r="I48" i="5"/>
  <c r="F48" i="5"/>
  <c r="T47" i="5"/>
  <c r="Q41" i="5"/>
  <c r="I47" i="5"/>
  <c r="F47" i="5"/>
  <c r="Q40" i="5"/>
  <c r="I46" i="5"/>
  <c r="F46" i="5"/>
  <c r="Q39" i="5"/>
  <c r="I45" i="5"/>
  <c r="F45" i="5"/>
  <c r="T44" i="5"/>
  <c r="Q38" i="5"/>
  <c r="I44" i="5"/>
  <c r="F44" i="5"/>
  <c r="T43" i="5"/>
  <c r="Q37" i="5"/>
  <c r="I43" i="5"/>
  <c r="F43" i="5"/>
  <c r="T42" i="5"/>
  <c r="Q36" i="5"/>
  <c r="I42" i="5"/>
  <c r="F42" i="5"/>
  <c r="T41" i="5"/>
  <c r="Q35" i="5"/>
  <c r="I41" i="5"/>
  <c r="F41" i="5"/>
  <c r="T40" i="5"/>
  <c r="Q34" i="5"/>
  <c r="I40" i="5"/>
  <c r="F40" i="5"/>
  <c r="T39" i="5"/>
  <c r="Q33" i="5"/>
  <c r="I39" i="5"/>
  <c r="F39" i="5"/>
  <c r="T38" i="5"/>
  <c r="Q32" i="5"/>
  <c r="I38" i="5"/>
  <c r="F38" i="5"/>
  <c r="T37" i="5"/>
  <c r="Q31" i="5"/>
  <c r="I37" i="5"/>
  <c r="F37" i="5"/>
  <c r="T36" i="5"/>
  <c r="Q30" i="5"/>
  <c r="I36" i="5"/>
  <c r="F36" i="5"/>
  <c r="T35" i="5"/>
  <c r="Q29" i="5"/>
  <c r="I35" i="5"/>
  <c r="F35" i="5"/>
  <c r="T34" i="5"/>
  <c r="Q28" i="5"/>
  <c r="I34" i="5"/>
  <c r="F34" i="5"/>
  <c r="T33" i="5"/>
  <c r="Q27" i="5"/>
  <c r="I33" i="5"/>
  <c r="F33" i="5"/>
  <c r="T32" i="5"/>
  <c r="Q26" i="5"/>
  <c r="F30" i="5"/>
  <c r="T31" i="5"/>
  <c r="Q25" i="5"/>
  <c r="F29" i="5"/>
  <c r="T30" i="5"/>
  <c r="Q24" i="5"/>
  <c r="F25" i="5"/>
  <c r="T29" i="5"/>
  <c r="Q23" i="5"/>
  <c r="F20" i="5"/>
  <c r="T28" i="5"/>
  <c r="Q22" i="5"/>
  <c r="F27" i="5"/>
  <c r="T27" i="5"/>
  <c r="Q21" i="5"/>
  <c r="F26" i="5"/>
  <c r="Q20" i="5"/>
  <c r="F18" i="5"/>
  <c r="Q19" i="5"/>
  <c r="F9" i="5"/>
  <c r="Q18" i="5"/>
  <c r="F11" i="5"/>
  <c r="Q17" i="5"/>
  <c r="F23" i="5"/>
  <c r="Q16" i="5"/>
  <c r="F21" i="5"/>
  <c r="Q15" i="5"/>
  <c r="F15" i="5"/>
  <c r="Q14" i="5"/>
  <c r="F28" i="5"/>
  <c r="Q13" i="5"/>
  <c r="F19" i="5"/>
  <c r="Q12" i="5"/>
  <c r="F16" i="5"/>
  <c r="Q11" i="5"/>
  <c r="F17" i="5"/>
  <c r="Q10" i="5"/>
  <c r="F7" i="5"/>
  <c r="Q9" i="5"/>
  <c r="F12" i="5"/>
  <c r="Q8" i="5"/>
  <c r="F24" i="5"/>
  <c r="Q7" i="5"/>
  <c r="F14" i="5"/>
  <c r="F22" i="5"/>
  <c r="F32" i="5"/>
  <c r="F31" i="5"/>
  <c r="F13" i="5"/>
  <c r="F8" i="5"/>
  <c r="F10" i="5"/>
  <c r="T50" i="22"/>
  <c r="Q36" i="22"/>
  <c r="I50" i="22"/>
  <c r="T49" i="22"/>
  <c r="Q35" i="22"/>
  <c r="I49" i="22"/>
  <c r="T48" i="22"/>
  <c r="Q34" i="22"/>
  <c r="I48" i="22"/>
  <c r="Q33" i="22"/>
  <c r="I47" i="22"/>
  <c r="Q32" i="22"/>
  <c r="I46" i="22"/>
  <c r="Q31" i="22"/>
  <c r="I45" i="22"/>
  <c r="Q30" i="22"/>
  <c r="I44" i="22"/>
  <c r="Q29" i="22"/>
  <c r="I43" i="22"/>
  <c r="Q28" i="22"/>
  <c r="I42" i="22"/>
  <c r="F19" i="22"/>
  <c r="Q27" i="22"/>
  <c r="I41" i="22"/>
  <c r="F14" i="22"/>
  <c r="Q26" i="22"/>
  <c r="I40" i="22"/>
  <c r="F11" i="22"/>
  <c r="Q25" i="22"/>
  <c r="I39" i="22"/>
  <c r="Q24" i="22"/>
  <c r="Q23" i="22"/>
  <c r="T36" i="22"/>
  <c r="Q22" i="22"/>
  <c r="T35" i="22"/>
  <c r="Q21" i="22"/>
  <c r="T34" i="22"/>
  <c r="Q18" i="22"/>
  <c r="T33" i="22"/>
  <c r="Q16" i="22"/>
  <c r="T32" i="22"/>
  <c r="Q14" i="22"/>
  <c r="T31" i="22"/>
  <c r="Q15" i="22"/>
  <c r="T30" i="22"/>
  <c r="Q10" i="22"/>
  <c r="T29" i="22"/>
  <c r="Q9" i="22"/>
  <c r="T28" i="22"/>
  <c r="Q17" i="22"/>
  <c r="T27" i="22"/>
  <c r="Q12" i="22"/>
  <c r="Q11" i="22"/>
  <c r="Q19" i="22"/>
  <c r="Q13" i="22"/>
  <c r="Q20" i="22"/>
  <c r="Q8" i="22"/>
  <c r="Q7" i="22"/>
  <c r="Q8" i="3"/>
  <c r="Q20" i="3"/>
  <c r="Q13" i="3"/>
  <c r="T39" i="3"/>
  <c r="T40" i="3"/>
  <c r="T41" i="3"/>
  <c r="T42" i="3"/>
  <c r="T43" i="3"/>
  <c r="T44" i="3"/>
  <c r="T45" i="3"/>
  <c r="T46" i="3"/>
  <c r="T47" i="3"/>
  <c r="T48" i="3"/>
  <c r="T49" i="3"/>
  <c r="T50" i="3"/>
  <c r="I50" i="3"/>
  <c r="I49" i="3"/>
  <c r="I48" i="3"/>
  <c r="I47" i="3"/>
  <c r="I46" i="3"/>
  <c r="I45" i="3"/>
  <c r="I44" i="3"/>
  <c r="I43" i="3"/>
  <c r="I42" i="3"/>
  <c r="I41" i="3"/>
  <c r="I40" i="3"/>
  <c r="I39" i="3"/>
  <c r="I38" i="3"/>
  <c r="I37" i="3"/>
  <c r="I36" i="3"/>
  <c r="I35" i="3"/>
  <c r="BB27" i="9" l="1"/>
  <c r="AS7" i="5"/>
  <c r="AQ17" i="5"/>
  <c r="AR17" i="5" s="1"/>
  <c r="AS17" i="5" s="1"/>
  <c r="AQ16" i="5"/>
  <c r="AR16" i="5" s="1"/>
  <c r="AS16" i="5" s="1"/>
  <c r="AQ15" i="5"/>
  <c r="AR15" i="5" s="1"/>
  <c r="AS15" i="5" s="1"/>
  <c r="AQ14" i="5"/>
  <c r="AQ13" i="5"/>
  <c r="AR13" i="5" s="1"/>
  <c r="AS13" i="5" s="1"/>
  <c r="AQ12" i="5"/>
  <c r="AQ11" i="5"/>
  <c r="AQ10" i="5"/>
  <c r="AR10" i="5" s="1"/>
  <c r="AS10" i="5" s="1"/>
  <c r="AQ9" i="5"/>
  <c r="AQ8" i="5"/>
  <c r="AR12" i="5"/>
  <c r="AS12" i="5" s="1"/>
  <c r="AR11" i="5"/>
  <c r="AS11" i="5" s="1"/>
  <c r="AR9" i="5"/>
  <c r="AS9" i="5" s="1"/>
  <c r="AR8" i="5"/>
  <c r="AS8" i="5" s="1"/>
  <c r="AR14" i="5"/>
  <c r="AS14" i="5" s="1"/>
  <c r="AS7" i="10"/>
  <c r="AQ16" i="10"/>
  <c r="AR16" i="10" s="1"/>
  <c r="AS16" i="10" s="1"/>
  <c r="AQ15" i="10"/>
  <c r="AR15" i="10" s="1"/>
  <c r="AS15" i="10" s="1"/>
  <c r="AQ14" i="10"/>
  <c r="AQ13" i="10"/>
  <c r="AR13" i="10" s="1"/>
  <c r="AS13" i="10" s="1"/>
  <c r="AQ12" i="10"/>
  <c r="AR12" i="10" s="1"/>
  <c r="AS12" i="10" s="1"/>
  <c r="AQ11" i="10"/>
  <c r="AQ10" i="10"/>
  <c r="AQ9" i="10"/>
  <c r="AQ8" i="10"/>
  <c r="AR14" i="10"/>
  <c r="AS14" i="10" s="1"/>
  <c r="AR10" i="10"/>
  <c r="AS10" i="10" s="1"/>
  <c r="AR9" i="10"/>
  <c r="AS9" i="10" s="1"/>
  <c r="AR8" i="10"/>
  <c r="AS8" i="10" s="1"/>
  <c r="AR11" i="10"/>
  <c r="AS11" i="10" s="1"/>
  <c r="AS14" i="22"/>
  <c r="AS13" i="22"/>
  <c r="AT13" i="22" s="1"/>
  <c r="AU13" i="22" s="1"/>
  <c r="AS12" i="22"/>
  <c r="AT12" i="22" s="1"/>
  <c r="AU12" i="22" s="1"/>
  <c r="AS11" i="22"/>
  <c r="AS10" i="22"/>
  <c r="AS9" i="22"/>
  <c r="AS8" i="22"/>
  <c r="AU7" i="22"/>
  <c r="AT14" i="22"/>
  <c r="AU14" i="22" s="1"/>
  <c r="AT11" i="22"/>
  <c r="AU11" i="22" s="1"/>
  <c r="AT10" i="22"/>
  <c r="AU10" i="22" s="1"/>
  <c r="AT9" i="22"/>
  <c r="AU9" i="22" s="1"/>
  <c r="AT8" i="22"/>
  <c r="AU8" i="22" s="1"/>
  <c r="AR17" i="3"/>
  <c r="AS17" i="3" s="1"/>
  <c r="AR16" i="3"/>
  <c r="AR15" i="3"/>
  <c r="AS15" i="3" s="1"/>
  <c r="AR14" i="3"/>
  <c r="AR13" i="3"/>
  <c r="AS13" i="3" s="1"/>
  <c r="AR12" i="3"/>
  <c r="AS12" i="3" s="1"/>
  <c r="AR11" i="3"/>
  <c r="AS11" i="3" s="1"/>
  <c r="AR10" i="3"/>
  <c r="AR9" i="3"/>
  <c r="AR8" i="3"/>
  <c r="AS8" i="3" s="1"/>
  <c r="AT17" i="3"/>
  <c r="AT15" i="3"/>
  <c r="AT13" i="3"/>
  <c r="AT12" i="3"/>
  <c r="AT11" i="3"/>
  <c r="AT8" i="3"/>
  <c r="AT7" i="3"/>
  <c r="AS14" i="3"/>
  <c r="AT14" i="3" s="1"/>
  <c r="AS9" i="3"/>
  <c r="AT9" i="3" s="1"/>
  <c r="AS16" i="3"/>
  <c r="AT16" i="3" s="1"/>
  <c r="AS10" i="3"/>
  <c r="AT10" i="3" s="1"/>
  <c r="AF17" i="22"/>
  <c r="AF16" i="22"/>
  <c r="AF15" i="22"/>
  <c r="AF14" i="22"/>
  <c r="AF13" i="22"/>
  <c r="AF12" i="22"/>
  <c r="AG12" i="22" s="1"/>
  <c r="AH12" i="22" s="1"/>
  <c r="AF11" i="22"/>
  <c r="AF10" i="22"/>
  <c r="AF9" i="22"/>
  <c r="AF8" i="22"/>
  <c r="AH7" i="22"/>
  <c r="AG17" i="22"/>
  <c r="AH17" i="22" s="1"/>
  <c r="AG15" i="22"/>
  <c r="AH15" i="22" s="1"/>
  <c r="AG14" i="22"/>
  <c r="AH14" i="22" s="1"/>
  <c r="AG13" i="22"/>
  <c r="AH13" i="22" s="1"/>
  <c r="AG10" i="22"/>
  <c r="AH10" i="22" s="1"/>
  <c r="AG9" i="22"/>
  <c r="AH9" i="22" s="1"/>
  <c r="AG16" i="22"/>
  <c r="AH16" i="22" s="1"/>
  <c r="AG11" i="22"/>
  <c r="AH11" i="22" s="1"/>
  <c r="AG8" i="22"/>
  <c r="AH8" i="22" s="1"/>
  <c r="AE23" i="3"/>
  <c r="AF23" i="3" s="1"/>
  <c r="AG23" i="3" s="1"/>
  <c r="AE22" i="3"/>
  <c r="AF22" i="3" s="1"/>
  <c r="AG22" i="3" s="1"/>
  <c r="AE21" i="3"/>
  <c r="AF21" i="3" s="1"/>
  <c r="AG21" i="3" s="1"/>
  <c r="AE20" i="3"/>
  <c r="AF20" i="3" s="1"/>
  <c r="AG20" i="3" s="1"/>
  <c r="AE19" i="3"/>
  <c r="AF19" i="3" s="1"/>
  <c r="AG19" i="3" s="1"/>
  <c r="AE18" i="3"/>
  <c r="AF18" i="3" s="1"/>
  <c r="AG18" i="3" s="1"/>
  <c r="AE17" i="3"/>
  <c r="AE16" i="3"/>
  <c r="AE15" i="3"/>
  <c r="AE14" i="3"/>
  <c r="AE13" i="3"/>
  <c r="AE12" i="3"/>
  <c r="AF12" i="3" s="1"/>
  <c r="AG12" i="3" s="1"/>
  <c r="AE11" i="3"/>
  <c r="AF11" i="3" s="1"/>
  <c r="AG11" i="3" s="1"/>
  <c r="AE10" i="3"/>
  <c r="AE9" i="3"/>
  <c r="AE8" i="3"/>
  <c r="AF17" i="3"/>
  <c r="AG17" i="3" s="1"/>
  <c r="AF14" i="3"/>
  <c r="AG14" i="3" s="1"/>
  <c r="AF13" i="3"/>
  <c r="AG13" i="3" s="1"/>
  <c r="AF9" i="3"/>
  <c r="AG9" i="3" s="1"/>
  <c r="AF8" i="3"/>
  <c r="AG8" i="3" s="1"/>
  <c r="AF16" i="3"/>
  <c r="AG16" i="3" s="1"/>
  <c r="AF10" i="3"/>
  <c r="AG10" i="3" s="1"/>
  <c r="J18" i="13"/>
  <c r="AF33" i="12"/>
  <c r="BB32" i="9"/>
  <c r="CT49" i="9"/>
  <c r="BB33" i="9"/>
  <c r="BB43" i="9"/>
  <c r="U13" i="13"/>
  <c r="BB33" i="8"/>
  <c r="BB37" i="8"/>
  <c r="BB39" i="8"/>
  <c r="BB45" i="8"/>
  <c r="BB35" i="8"/>
  <c r="BB41" i="8"/>
  <c r="BB43" i="8"/>
  <c r="BB47" i="8"/>
  <c r="BB49" i="8"/>
  <c r="BB48" i="9"/>
  <c r="BB26" i="9"/>
  <c r="BB50" i="9"/>
  <c r="BB49" i="9"/>
  <c r="J24" i="12"/>
  <c r="J24" i="23"/>
  <c r="J20" i="23"/>
  <c r="AF35" i="10"/>
  <c r="AF19" i="10"/>
  <c r="AF15" i="10"/>
  <c r="AF27" i="10"/>
  <c r="AF39" i="10"/>
  <c r="AF23" i="10"/>
  <c r="AF47" i="10"/>
  <c r="AF43" i="10"/>
  <c r="AF31" i="10"/>
  <c r="BB26" i="8"/>
  <c r="BB30" i="8"/>
  <c r="BB34" i="8"/>
  <c r="BB40" i="8"/>
  <c r="BB40" i="9"/>
  <c r="BB34" i="9"/>
  <c r="BB41" i="9"/>
  <c r="BB42" i="9"/>
  <c r="BB35" i="9"/>
  <c r="CT17" i="8"/>
  <c r="CT29" i="8"/>
  <c r="CT39" i="8"/>
  <c r="CT41" i="8"/>
  <c r="CT45" i="8"/>
  <c r="CT14" i="8"/>
  <c r="CT18" i="8"/>
  <c r="CT26" i="8"/>
  <c r="CT34" i="8"/>
  <c r="CT11" i="8"/>
  <c r="CT47" i="8"/>
  <c r="CT50" i="8"/>
  <c r="CT15" i="8"/>
  <c r="CT19" i="8"/>
  <c r="CT25" i="8"/>
  <c r="CT35" i="8"/>
  <c r="CT37" i="8"/>
  <c r="CT43" i="8"/>
  <c r="CT49" i="8"/>
  <c r="CT16" i="8"/>
  <c r="CT24" i="8"/>
  <c r="CT30" i="8"/>
  <c r="CT40" i="8"/>
  <c r="J40" i="8"/>
  <c r="J26" i="8"/>
  <c r="J30" i="8"/>
  <c r="J25" i="8"/>
  <c r="J29" i="8"/>
  <c r="J33" i="8"/>
  <c r="J35" i="8"/>
  <c r="J37" i="8"/>
  <c r="J39" i="8"/>
  <c r="J41" i="8"/>
  <c r="J43" i="8"/>
  <c r="J45" i="8"/>
  <c r="J47" i="8"/>
  <c r="J49" i="8"/>
  <c r="J34" i="8"/>
  <c r="J24" i="8"/>
  <c r="CI43" i="9"/>
  <c r="CI39" i="9"/>
  <c r="CI31" i="9"/>
  <c r="CI35" i="9"/>
  <c r="CI47" i="9"/>
  <c r="BM39" i="9"/>
  <c r="BM47" i="9"/>
  <c r="BM43" i="9"/>
  <c r="BM25" i="8"/>
  <c r="BM41" i="8"/>
  <c r="BM20" i="8"/>
  <c r="BM26" i="8"/>
  <c r="BM34" i="8"/>
  <c r="BM36" i="8"/>
  <c r="BM42" i="8"/>
  <c r="BM44" i="8"/>
  <c r="BM46" i="8"/>
  <c r="BM48" i="8"/>
  <c r="BM19" i="8"/>
  <c r="BM29" i="8"/>
  <c r="BM33" i="8"/>
  <c r="BM22" i="8"/>
  <c r="BM28" i="8"/>
  <c r="BM32" i="8"/>
  <c r="BM38" i="8"/>
  <c r="BM40" i="8"/>
  <c r="BM50" i="8"/>
  <c r="BM21" i="8"/>
  <c r="BM39" i="8"/>
  <c r="U32" i="8"/>
  <c r="U48" i="8"/>
  <c r="U46" i="8"/>
  <c r="U24" i="8"/>
  <c r="U26" i="8"/>
  <c r="U28" i="8"/>
  <c r="U34" i="8"/>
  <c r="U36" i="8"/>
  <c r="U38" i="8"/>
  <c r="U40" i="8"/>
  <c r="U42" i="8"/>
  <c r="U44" i="8"/>
  <c r="U50" i="8"/>
  <c r="U25" i="8"/>
  <c r="U29" i="8"/>
  <c r="U33" i="8"/>
  <c r="U41" i="8"/>
  <c r="AF32" i="8"/>
  <c r="AF36" i="8"/>
  <c r="AF27" i="8"/>
  <c r="AF35" i="8"/>
  <c r="AF41" i="8"/>
  <c r="AF43" i="8"/>
  <c r="AF45" i="8"/>
  <c r="AF49" i="8"/>
  <c r="AF40" i="8"/>
  <c r="AF37" i="8"/>
  <c r="AF39" i="8"/>
  <c r="AF47" i="8"/>
  <c r="AF28" i="8"/>
  <c r="AF34" i="8"/>
  <c r="CI16" i="8"/>
  <c r="CI18" i="8"/>
  <c r="CI20" i="8"/>
  <c r="CI26" i="8"/>
  <c r="CI30" i="8"/>
  <c r="CI36" i="8"/>
  <c r="CI38" i="8"/>
  <c r="CI40" i="8"/>
  <c r="CI42" i="8"/>
  <c r="CI44" i="8"/>
  <c r="CI46" i="8"/>
  <c r="CI48" i="8"/>
  <c r="CI50" i="8"/>
  <c r="CI17" i="8"/>
  <c r="CI19" i="8"/>
  <c r="CI25" i="8"/>
  <c r="CI27" i="8"/>
  <c r="CI31" i="8"/>
  <c r="CI35" i="8"/>
  <c r="CI39" i="8"/>
  <c r="BX50" i="8"/>
  <c r="BX28" i="8"/>
  <c r="BX25" i="8"/>
  <c r="BX27" i="8"/>
  <c r="BX31" i="8"/>
  <c r="BX37" i="8"/>
  <c r="BX39" i="8"/>
  <c r="BX43" i="8"/>
  <c r="BX45" i="8"/>
  <c r="BX47" i="8"/>
  <c r="BX49" i="8"/>
  <c r="BX40" i="8"/>
  <c r="BX32" i="8"/>
  <c r="BX21" i="9"/>
  <c r="BX33" i="9"/>
  <c r="BX22" i="9"/>
  <c r="BX41" i="9"/>
  <c r="BX45" i="9"/>
  <c r="BX35" i="9"/>
  <c r="BX27" i="9"/>
  <c r="BX29" i="9"/>
  <c r="BX25" i="9"/>
  <c r="BX37" i="9"/>
  <c r="BX43" i="9"/>
  <c r="BX49" i="9"/>
  <c r="AQ47" i="9"/>
  <c r="AQ43" i="9"/>
  <c r="AQ35" i="9"/>
  <c r="AQ31" i="9"/>
  <c r="AQ27" i="9"/>
  <c r="AQ39" i="9"/>
  <c r="AF34" i="5"/>
  <c r="AF12" i="23"/>
  <c r="AF42" i="23"/>
  <c r="AF19" i="23"/>
  <c r="AF37" i="23"/>
  <c r="AF26" i="23"/>
  <c r="AF9" i="23"/>
  <c r="AF21" i="23"/>
  <c r="AF27" i="23"/>
  <c r="AF45" i="23"/>
  <c r="AF29" i="23"/>
  <c r="AF20" i="23"/>
  <c r="AF44" i="23"/>
  <c r="AF11" i="23"/>
  <c r="AF35" i="23"/>
  <c r="AF18" i="23"/>
  <c r="AF36" i="23"/>
  <c r="AF13" i="23"/>
  <c r="AF43" i="23"/>
  <c r="AF10" i="23"/>
  <c r="AF28" i="23"/>
  <c r="AF34" i="23"/>
  <c r="AF10" i="12"/>
  <c r="AF18" i="12"/>
  <c r="AF25" i="12"/>
  <c r="AF20" i="12"/>
  <c r="AF26" i="12"/>
  <c r="AF38" i="12"/>
  <c r="AF11" i="12"/>
  <c r="AF13" i="12"/>
  <c r="AF16" i="12"/>
  <c r="AF48" i="12"/>
  <c r="AF43" i="12"/>
  <c r="AF9" i="12"/>
  <c r="AF15" i="12"/>
  <c r="AF21" i="12"/>
  <c r="U28" i="12"/>
  <c r="U46" i="12"/>
  <c r="U32" i="12"/>
  <c r="U38" i="12"/>
  <c r="U44" i="12"/>
  <c r="U50" i="12"/>
  <c r="U40" i="12"/>
  <c r="U34" i="12"/>
  <c r="U30" i="12"/>
  <c r="U36" i="12"/>
  <c r="U42" i="12"/>
  <c r="U48" i="12"/>
  <c r="U49" i="23"/>
  <c r="U47" i="23"/>
  <c r="J32" i="12"/>
  <c r="J50" i="12"/>
  <c r="J30" i="12"/>
  <c r="J36" i="12"/>
  <c r="J42" i="12"/>
  <c r="J48" i="12"/>
  <c r="J34" i="12"/>
  <c r="J40" i="12"/>
  <c r="J38" i="12"/>
  <c r="J28" i="12"/>
  <c r="J46" i="12"/>
  <c r="J44" i="12"/>
  <c r="J25" i="23"/>
  <c r="J31" i="13"/>
  <c r="J37" i="13"/>
  <c r="J43" i="13"/>
  <c r="J36" i="13"/>
  <c r="J35" i="13"/>
  <c r="J47" i="13"/>
  <c r="J34" i="13"/>
  <c r="J27" i="13"/>
  <c r="J33" i="13"/>
  <c r="J39" i="13"/>
  <c r="J45" i="13"/>
  <c r="J42" i="13"/>
  <c r="J23" i="13"/>
  <c r="J41" i="13"/>
  <c r="J40" i="13"/>
  <c r="J32" i="13"/>
  <c r="J38" i="13"/>
  <c r="J44" i="13"/>
  <c r="J45" i="11"/>
  <c r="J35" i="11"/>
  <c r="J48" i="11"/>
  <c r="J50" i="11"/>
  <c r="J41" i="11"/>
  <c r="J40" i="11"/>
  <c r="J43" i="11"/>
  <c r="J46" i="11"/>
  <c r="J49" i="11"/>
  <c r="J39" i="11"/>
  <c r="J44" i="11"/>
  <c r="J42" i="11"/>
  <c r="J47" i="11"/>
  <c r="AQ11" i="24"/>
  <c r="AQ17" i="24"/>
  <c r="AQ47" i="24"/>
  <c r="AQ20" i="24"/>
  <c r="AQ13" i="24"/>
  <c r="AQ25" i="24"/>
  <c r="AQ12" i="24"/>
  <c r="AQ50" i="24"/>
  <c r="AQ10" i="24"/>
  <c r="AQ16" i="24"/>
  <c r="AQ22" i="24"/>
  <c r="AQ28" i="24"/>
  <c r="AQ34" i="24"/>
  <c r="AQ40" i="24"/>
  <c r="AQ46" i="24"/>
  <c r="AQ37" i="24"/>
  <c r="AQ43" i="24"/>
  <c r="AQ30" i="24"/>
  <c r="AQ14" i="24"/>
  <c r="AQ19" i="24"/>
  <c r="AQ18" i="24"/>
  <c r="AQ15" i="24"/>
  <c r="AQ27" i="24"/>
  <c r="AQ33" i="24"/>
  <c r="AQ45" i="24"/>
  <c r="AQ27" i="8"/>
  <c r="AQ31" i="8"/>
  <c r="AQ35" i="8"/>
  <c r="AQ41" i="8"/>
  <c r="AQ36" i="8"/>
  <c r="AQ40" i="8"/>
  <c r="AQ44" i="8"/>
  <c r="AQ50" i="8"/>
  <c r="AQ34" i="8"/>
  <c r="AQ38" i="8"/>
  <c r="AQ42" i="8"/>
  <c r="AQ46" i="8"/>
  <c r="AQ48" i="8"/>
  <c r="AQ23" i="6"/>
  <c r="AQ27" i="6"/>
  <c r="AQ26" i="6"/>
  <c r="AQ32" i="6"/>
  <c r="AQ38" i="6"/>
  <c r="AQ44" i="6"/>
  <c r="AQ50" i="6"/>
  <c r="AQ30" i="6"/>
  <c r="AQ29" i="6"/>
  <c r="AQ28" i="6"/>
  <c r="AQ34" i="6"/>
  <c r="AQ33" i="6"/>
  <c r="AQ48" i="6"/>
  <c r="AQ35" i="6"/>
  <c r="AQ22" i="6"/>
  <c r="AQ40" i="6"/>
  <c r="AQ21" i="6"/>
  <c r="AQ19" i="6"/>
  <c r="AQ25" i="6"/>
  <c r="AQ31" i="6"/>
  <c r="AQ43" i="6"/>
  <c r="AQ49" i="6"/>
  <c r="AF35" i="11"/>
  <c r="AF50" i="11"/>
  <c r="AF49" i="11"/>
  <c r="J19" i="24"/>
  <c r="J18" i="24"/>
  <c r="J42" i="24"/>
  <c r="J17" i="24"/>
  <c r="J41" i="24"/>
  <c r="J10" i="24"/>
  <c r="J16" i="24"/>
  <c r="J46" i="24"/>
  <c r="J20" i="24"/>
  <c r="J32" i="24"/>
  <c r="J44" i="24"/>
  <c r="J13" i="24"/>
  <c r="J49" i="24"/>
  <c r="J12" i="24"/>
  <c r="J24" i="24"/>
  <c r="J36" i="24"/>
  <c r="J11" i="24"/>
  <c r="J29" i="24"/>
  <c r="J14" i="24"/>
  <c r="J26" i="24"/>
  <c r="J50" i="24"/>
  <c r="J15" i="24"/>
  <c r="J21" i="24"/>
  <c r="J27" i="24"/>
  <c r="J39" i="24"/>
  <c r="J29" i="6"/>
  <c r="J47" i="6"/>
  <c r="J22" i="6"/>
  <c r="J46" i="6"/>
  <c r="J27" i="6"/>
  <c r="J26" i="6"/>
  <c r="J32" i="6"/>
  <c r="J50" i="6"/>
  <c r="J24" i="6"/>
  <c r="J30" i="6"/>
  <c r="J42" i="6"/>
  <c r="J48" i="6"/>
  <c r="J28" i="6"/>
  <c r="J39" i="6"/>
  <c r="J34" i="6"/>
  <c r="J21" i="6"/>
  <c r="J33" i="6"/>
  <c r="J25" i="6"/>
  <c r="J31" i="6"/>
  <c r="J37" i="6"/>
  <c r="J43" i="6"/>
  <c r="AF36" i="13"/>
  <c r="AF41" i="13"/>
  <c r="AF40" i="13"/>
  <c r="AF21" i="13"/>
  <c r="AF39" i="13"/>
  <c r="AF32" i="13"/>
  <c r="AF38" i="13"/>
  <c r="AF44" i="13"/>
  <c r="AF30" i="13"/>
  <c r="AF42" i="13"/>
  <c r="AF29" i="13"/>
  <c r="AF35" i="13"/>
  <c r="AF34" i="13"/>
  <c r="AF33" i="13"/>
  <c r="AF45" i="13"/>
  <c r="AF25" i="13"/>
  <c r="AF31" i="13"/>
  <c r="AF37" i="13"/>
  <c r="AF43" i="13"/>
  <c r="AF49" i="13"/>
  <c r="AF16" i="24"/>
  <c r="AF40" i="24"/>
  <c r="AF15" i="24"/>
  <c r="AF27" i="24"/>
  <c r="AF39" i="24"/>
  <c r="AF13" i="24"/>
  <c r="AF37" i="24"/>
  <c r="AF18" i="24"/>
  <c r="AF24" i="24"/>
  <c r="AF30" i="24"/>
  <c r="AF42" i="24"/>
  <c r="AF48" i="24"/>
  <c r="AF22" i="24"/>
  <c r="AF34" i="24"/>
  <c r="AF33" i="24"/>
  <c r="AF45" i="24"/>
  <c r="AF14" i="24"/>
  <c r="AF20" i="24"/>
  <c r="AF50" i="24"/>
  <c r="AF19" i="24"/>
  <c r="AF25" i="24"/>
  <c r="AF17" i="24"/>
  <c r="AF47" i="24"/>
  <c r="AF16" i="6"/>
  <c r="AF22" i="6"/>
  <c r="AF28" i="6"/>
  <c r="AF46" i="6"/>
  <c r="AF17" i="6"/>
  <c r="AF23" i="6"/>
  <c r="AF29" i="6"/>
  <c r="AF35" i="6"/>
  <c r="AF41" i="6"/>
  <c r="AF32" i="6"/>
  <c r="AF20" i="6"/>
  <c r="AF26" i="6"/>
  <c r="AF44" i="6"/>
  <c r="AF50" i="6"/>
  <c r="AF49" i="6"/>
  <c r="AF24" i="6"/>
  <c r="AF19" i="6"/>
  <c r="AF25" i="6"/>
  <c r="AF31" i="6"/>
  <c r="AF37" i="6"/>
  <c r="AF18" i="6"/>
  <c r="AF30" i="6"/>
  <c r="AF27" i="6"/>
  <c r="AF33" i="6"/>
  <c r="AF39" i="6"/>
  <c r="AF45" i="6"/>
  <c r="BB33" i="24"/>
  <c r="BB14" i="24"/>
  <c r="BB20" i="24"/>
  <c r="BB38" i="24"/>
  <c r="BB50" i="24"/>
  <c r="BB12" i="24"/>
  <c r="BB18" i="24"/>
  <c r="BB17" i="24"/>
  <c r="BB23" i="24"/>
  <c r="BB35" i="24"/>
  <c r="BB16" i="24"/>
  <c r="BB28" i="24"/>
  <c r="BB46" i="24"/>
  <c r="BB15" i="24"/>
  <c r="BB22" i="24"/>
  <c r="BB40" i="24"/>
  <c r="BB13" i="24"/>
  <c r="BB19" i="24"/>
  <c r="BB25" i="24"/>
  <c r="BB31" i="24"/>
  <c r="BB37" i="24"/>
  <c r="BB43" i="24"/>
  <c r="BB49" i="24"/>
  <c r="BB22" i="6"/>
  <c r="BB15" i="6"/>
  <c r="BB39" i="6"/>
  <c r="BB26" i="6"/>
  <c r="BB38" i="6"/>
  <c r="BB19" i="6"/>
  <c r="BB31" i="6"/>
  <c r="BB18" i="6"/>
  <c r="BB24" i="6"/>
  <c r="BB30" i="6"/>
  <c r="BB42" i="6"/>
  <c r="BB48" i="6"/>
  <c r="BB28" i="6"/>
  <c r="BB46" i="6"/>
  <c r="BB21" i="6"/>
  <c r="BB33" i="6"/>
  <c r="BB14" i="6"/>
  <c r="BB20" i="6"/>
  <c r="BB32" i="6"/>
  <c r="BB50" i="6"/>
  <c r="BB37" i="6"/>
  <c r="BB49" i="6"/>
  <c r="BB16" i="6"/>
  <c r="BB27" i="6"/>
  <c r="BB25" i="6"/>
  <c r="BB43" i="6"/>
  <c r="BB17" i="6"/>
  <c r="BB29" i="6"/>
  <c r="BB35" i="6"/>
  <c r="BB47" i="6"/>
  <c r="BB32" i="13"/>
  <c r="BB38" i="13"/>
  <c r="BB44" i="13"/>
  <c r="BB50" i="13"/>
  <c r="BB31" i="13"/>
  <c r="BB43" i="13"/>
  <c r="BB30" i="13"/>
  <c r="BB36" i="13"/>
  <c r="BB23" i="13"/>
  <c r="BB41" i="13"/>
  <c r="BB47" i="13"/>
  <c r="BB34" i="13"/>
  <c r="BB40" i="13"/>
  <c r="BB37" i="13"/>
  <c r="BB42" i="13"/>
  <c r="BB27" i="13"/>
  <c r="BB33" i="13"/>
  <c r="BB39" i="13"/>
  <c r="BB23" i="11"/>
  <c r="BB35" i="11"/>
  <c r="BB47" i="11"/>
  <c r="BB19" i="11"/>
  <c r="BB37" i="11"/>
  <c r="BB20" i="11"/>
  <c r="BB26" i="11"/>
  <c r="BB32" i="11"/>
  <c r="BB38" i="11"/>
  <c r="BB44" i="11"/>
  <c r="BB50" i="11"/>
  <c r="BB28" i="11"/>
  <c r="BB46" i="11"/>
  <c r="BB18" i="11"/>
  <c r="BB30" i="11"/>
  <c r="BB42" i="11"/>
  <c r="BB31" i="11"/>
  <c r="BB49" i="11"/>
  <c r="BB22" i="11"/>
  <c r="BB34" i="11"/>
  <c r="BB40" i="11"/>
  <c r="BB29" i="11"/>
  <c r="BB41" i="11"/>
  <c r="BB24" i="11"/>
  <c r="BB36" i="11"/>
  <c r="BB48" i="11"/>
  <c r="BB25" i="11"/>
  <c r="BB43" i="11"/>
  <c r="BB21" i="11"/>
  <c r="BB27" i="11"/>
  <c r="BB33" i="11"/>
  <c r="BB39" i="11"/>
  <c r="BB45" i="11"/>
  <c r="AQ31" i="13"/>
  <c r="AQ37" i="13"/>
  <c r="AQ43" i="13"/>
  <c r="AQ24" i="13"/>
  <c r="AQ30" i="13"/>
  <c r="AQ36" i="13"/>
  <c r="AQ42" i="13"/>
  <c r="AQ48" i="13"/>
  <c r="AQ35" i="13"/>
  <c r="AQ41" i="13"/>
  <c r="AQ28" i="13"/>
  <c r="AQ40" i="13"/>
  <c r="AQ33" i="13"/>
  <c r="AQ39" i="13"/>
  <c r="AQ32" i="13"/>
  <c r="AQ38" i="13"/>
  <c r="AQ44" i="13"/>
  <c r="AQ21" i="11"/>
  <c r="AQ30" i="11"/>
  <c r="AQ36" i="11"/>
  <c r="AQ39" i="11"/>
  <c r="AQ48" i="11"/>
  <c r="AQ20" i="11"/>
  <c r="AQ26" i="11"/>
  <c r="AQ32" i="11"/>
  <c r="AQ38" i="11"/>
  <c r="AQ41" i="11"/>
  <c r="AQ47" i="11"/>
  <c r="AQ16" i="11"/>
  <c r="AQ19" i="11"/>
  <c r="AQ22" i="11"/>
  <c r="AQ25" i="11"/>
  <c r="AQ28" i="11"/>
  <c r="AQ31" i="11"/>
  <c r="AQ34" i="11"/>
  <c r="AQ37" i="11"/>
  <c r="AQ40" i="11"/>
  <c r="AQ43" i="11"/>
  <c r="AQ46" i="11"/>
  <c r="AQ49" i="11"/>
  <c r="AQ50" i="11"/>
  <c r="AQ18" i="11"/>
  <c r="AQ24" i="11"/>
  <c r="AQ27" i="11"/>
  <c r="AQ33" i="11"/>
  <c r="AQ42" i="11"/>
  <c r="AQ45" i="11"/>
  <c r="AQ17" i="11"/>
  <c r="AQ23" i="11"/>
  <c r="AQ29" i="11"/>
  <c r="AQ35" i="11"/>
  <c r="AQ44" i="11"/>
  <c r="U35" i="13"/>
  <c r="U41" i="13"/>
  <c r="U22" i="13"/>
  <c r="U34" i="13"/>
  <c r="U40" i="13"/>
  <c r="U46" i="13"/>
  <c r="U33" i="13"/>
  <c r="U39" i="13"/>
  <c r="U45" i="13"/>
  <c r="U26" i="13"/>
  <c r="U32" i="13"/>
  <c r="U38" i="13"/>
  <c r="U44" i="13"/>
  <c r="U50" i="13"/>
  <c r="U31" i="13"/>
  <c r="U37" i="13"/>
  <c r="U43" i="13"/>
  <c r="U30" i="13"/>
  <c r="U36" i="13"/>
  <c r="U42" i="13"/>
  <c r="U19" i="11"/>
  <c r="U25" i="11"/>
  <c r="U34" i="11"/>
  <c r="U37" i="11"/>
  <c r="U40" i="11"/>
  <c r="U43" i="11"/>
  <c r="U21" i="11"/>
  <c r="U27" i="11"/>
  <c r="U30" i="11"/>
  <c r="U33" i="11"/>
  <c r="U36" i="11"/>
  <c r="U39" i="11"/>
  <c r="U42" i="11"/>
  <c r="U45" i="11"/>
  <c r="U48" i="11"/>
  <c r="U29" i="11"/>
  <c r="U32" i="11"/>
  <c r="U41" i="11"/>
  <c r="U47" i="11"/>
  <c r="U49" i="11"/>
  <c r="U23" i="11"/>
  <c r="U38" i="11"/>
  <c r="U44" i="11"/>
  <c r="U50" i="11"/>
  <c r="U31" i="11"/>
  <c r="U46" i="11"/>
  <c r="U21" i="24"/>
  <c r="U45" i="24"/>
  <c r="U20" i="24"/>
  <c r="U13" i="24"/>
  <c r="U37" i="24"/>
  <c r="U18" i="24"/>
  <c r="U24" i="24"/>
  <c r="U36" i="24"/>
  <c r="U42" i="24"/>
  <c r="U11" i="24"/>
  <c r="U17" i="24"/>
  <c r="U15" i="24"/>
  <c r="U27" i="24"/>
  <c r="U39" i="24"/>
  <c r="U14" i="24"/>
  <c r="U32" i="24"/>
  <c r="U50" i="24"/>
  <c r="U19" i="24"/>
  <c r="U49" i="24"/>
  <c r="U12" i="24"/>
  <c r="U30" i="24"/>
  <c r="U48" i="24"/>
  <c r="U10" i="24"/>
  <c r="U16" i="24"/>
  <c r="U22" i="24"/>
  <c r="U34" i="24"/>
  <c r="U21" i="6"/>
  <c r="U27" i="6"/>
  <c r="U33" i="6"/>
  <c r="U20" i="6"/>
  <c r="U26" i="6"/>
  <c r="U32" i="6"/>
  <c r="U19" i="6"/>
  <c r="U25" i="6"/>
  <c r="U37" i="6"/>
  <c r="U49" i="6"/>
  <c r="U24" i="6"/>
  <c r="U36" i="6"/>
  <c r="U17" i="6"/>
  <c r="U29" i="6"/>
  <c r="U41" i="6"/>
  <c r="U16" i="6"/>
  <c r="U28" i="6"/>
  <c r="U34" i="6"/>
  <c r="U40" i="6"/>
  <c r="U46" i="6"/>
  <c r="U45" i="6"/>
  <c r="U31" i="6"/>
  <c r="U18" i="6"/>
  <c r="U30" i="6"/>
  <c r="U42" i="6"/>
  <c r="U23" i="6"/>
  <c r="U47" i="6"/>
  <c r="U50" i="6"/>
  <c r="BX40" i="9"/>
  <c r="BX46" i="9"/>
  <c r="CT44" i="9"/>
  <c r="AF21" i="6"/>
  <c r="AF38" i="23"/>
  <c r="AF38" i="9"/>
  <c r="BB14" i="13"/>
  <c r="U17" i="13"/>
  <c r="AF33" i="23"/>
  <c r="BX36" i="9"/>
  <c r="CT28" i="9"/>
  <c r="AQ20" i="6"/>
  <c r="J21" i="12"/>
  <c r="BX50" i="9"/>
  <c r="AF42" i="9"/>
  <c r="BX31" i="9"/>
  <c r="CT40" i="9"/>
  <c r="CI34" i="8"/>
  <c r="J18" i="12"/>
  <c r="AF50" i="9"/>
  <c r="CT32" i="9"/>
  <c r="BX30" i="9"/>
  <c r="CT36" i="9"/>
  <c r="CT48" i="9"/>
  <c r="AF46" i="9"/>
  <c r="AQ15" i="13"/>
  <c r="AQ11" i="13"/>
  <c r="J14" i="13"/>
  <c r="AF16" i="13"/>
  <c r="AF31" i="5"/>
  <c r="AF48" i="5"/>
  <c r="AF47" i="5"/>
  <c r="AF42" i="5"/>
  <c r="AF35" i="5"/>
  <c r="AF43" i="5"/>
  <c r="AF33" i="5"/>
  <c r="AF29" i="5"/>
  <c r="AF36" i="5"/>
  <c r="AF40" i="5"/>
  <c r="AF49" i="5"/>
  <c r="AF16" i="23"/>
  <c r="AF27" i="5"/>
  <c r="AF44" i="5"/>
  <c r="U22" i="6"/>
  <c r="J23" i="6"/>
  <c r="AF23" i="23"/>
  <c r="AF32" i="23"/>
  <c r="BX26" i="9"/>
  <c r="AF41" i="12"/>
  <c r="AF49" i="12"/>
  <c r="BB18" i="13"/>
  <c r="AQ19" i="13"/>
  <c r="AF20" i="13"/>
  <c r="AF17" i="23"/>
  <c r="AF22" i="23"/>
  <c r="AF49" i="23"/>
  <c r="AF28" i="5"/>
  <c r="AF32" i="5"/>
  <c r="AF37" i="9"/>
  <c r="AF41" i="9"/>
  <c r="AF45" i="9"/>
  <c r="AF49" i="9"/>
  <c r="AQ10" i="13"/>
  <c r="U12" i="13"/>
  <c r="J13" i="13"/>
  <c r="BB13" i="13"/>
  <c r="AQ14" i="13"/>
  <c r="AF15" i="13"/>
  <c r="U16" i="13"/>
  <c r="J17" i="13"/>
  <c r="BB17" i="13"/>
  <c r="AQ18" i="13"/>
  <c r="AF19" i="13"/>
  <c r="U20" i="13"/>
  <c r="AF39" i="23"/>
  <c r="AF48" i="23"/>
  <c r="AF46" i="5"/>
  <c r="BX23" i="9"/>
  <c r="BX28" i="9"/>
  <c r="BX38" i="9"/>
  <c r="U35" i="8"/>
  <c r="AF41" i="5"/>
  <c r="AF14" i="23"/>
  <c r="AF24" i="23"/>
  <c r="AF30" i="23"/>
  <c r="AF40" i="23"/>
  <c r="AF46" i="23"/>
  <c r="AF50" i="23"/>
  <c r="BX32" i="9"/>
  <c r="BX42" i="9"/>
  <c r="BX47" i="9"/>
  <c r="BM35" i="8"/>
  <c r="J36" i="8"/>
  <c r="U10" i="13"/>
  <c r="BB11" i="13"/>
  <c r="AQ12" i="13"/>
  <c r="U14" i="13"/>
  <c r="J15" i="13"/>
  <c r="BB15" i="13"/>
  <c r="AQ16" i="13"/>
  <c r="AF17" i="13"/>
  <c r="U18" i="13"/>
  <c r="J19" i="13"/>
  <c r="BB19" i="13"/>
  <c r="AQ20" i="13"/>
  <c r="AF30" i="5"/>
  <c r="BX24" i="9"/>
  <c r="BX34" i="9"/>
  <c r="BX39" i="9"/>
  <c r="BX44" i="9"/>
  <c r="CT27" i="9"/>
  <c r="CT31" i="9"/>
  <c r="BB23" i="6"/>
  <c r="AQ24" i="6"/>
  <c r="AF38" i="5"/>
  <c r="AF15" i="23"/>
  <c r="AF25" i="23"/>
  <c r="AF31" i="23"/>
  <c r="AF41" i="23"/>
  <c r="AF47" i="23"/>
  <c r="AF23" i="12"/>
  <c r="AF31" i="12"/>
  <c r="AF39" i="12"/>
  <c r="AF47" i="12"/>
  <c r="AF36" i="9"/>
  <c r="AF40" i="9"/>
  <c r="AF44" i="9"/>
  <c r="AF48" i="9"/>
  <c r="BX48" i="9"/>
  <c r="BX34" i="8"/>
  <c r="BX35" i="8"/>
  <c r="U11" i="13"/>
  <c r="J12" i="13"/>
  <c r="BB12" i="13"/>
  <c r="AQ13" i="13"/>
  <c r="AF14" i="13"/>
  <c r="U15" i="13"/>
  <c r="J16" i="13"/>
  <c r="BB16" i="13"/>
  <c r="AQ17" i="13"/>
  <c r="AF18" i="13"/>
  <c r="U19" i="13"/>
  <c r="J20" i="13"/>
  <c r="BB20" i="13"/>
  <c r="J22" i="24"/>
  <c r="AQ23" i="24"/>
  <c r="U25" i="24"/>
  <c r="BB26" i="24"/>
  <c r="AF28" i="24"/>
  <c r="J30" i="24"/>
  <c r="AQ31" i="24"/>
  <c r="U33" i="24"/>
  <c r="AQ35" i="24"/>
  <c r="BB21" i="24"/>
  <c r="AF23" i="24"/>
  <c r="J25" i="24"/>
  <c r="AQ26" i="24"/>
  <c r="U28" i="24"/>
  <c r="BB29" i="24"/>
  <c r="AF31" i="24"/>
  <c r="J33" i="24"/>
  <c r="AQ21" i="24"/>
  <c r="U23" i="24"/>
  <c r="BB24" i="24"/>
  <c r="AF26" i="24"/>
  <c r="J28" i="24"/>
  <c r="AQ29" i="24"/>
  <c r="U31" i="24"/>
  <c r="BB32" i="24"/>
  <c r="AF21" i="24"/>
  <c r="J23" i="24"/>
  <c r="AQ24" i="24"/>
  <c r="U26" i="24"/>
  <c r="BB27" i="24"/>
  <c r="AF29" i="24"/>
  <c r="J31" i="24"/>
  <c r="AQ32" i="24"/>
  <c r="U29" i="24"/>
  <c r="BB30" i="24"/>
  <c r="AF32" i="24"/>
  <c r="J34" i="24"/>
  <c r="AF35" i="24"/>
  <c r="J37" i="24"/>
  <c r="AQ38" i="24"/>
  <c r="U40" i="24"/>
  <c r="BB41" i="24"/>
  <c r="AF43" i="24"/>
  <c r="J45" i="24"/>
  <c r="AF46" i="24"/>
  <c r="U47" i="24"/>
  <c r="J48" i="24"/>
  <c r="BB48" i="24"/>
  <c r="AQ49" i="24"/>
  <c r="U35" i="24"/>
  <c r="BB36" i="24"/>
  <c r="AF38" i="24"/>
  <c r="J40" i="24"/>
  <c r="AQ41" i="24"/>
  <c r="U43" i="24"/>
  <c r="BB44" i="24"/>
  <c r="J35" i="24"/>
  <c r="AQ36" i="24"/>
  <c r="U38" i="24"/>
  <c r="BB39" i="24"/>
  <c r="AF41" i="24"/>
  <c r="J43" i="24"/>
  <c r="AQ44" i="24"/>
  <c r="U46" i="24"/>
  <c r="J47" i="24"/>
  <c r="BB47" i="24"/>
  <c r="AQ48" i="24"/>
  <c r="AF49" i="24"/>
  <c r="BB34" i="24"/>
  <c r="AF36" i="24"/>
  <c r="J38" i="24"/>
  <c r="AQ39" i="24"/>
  <c r="U41" i="24"/>
  <c r="BB42" i="24"/>
  <c r="AF44" i="24"/>
  <c r="AQ42" i="24"/>
  <c r="U44" i="24"/>
  <c r="BB45" i="24"/>
  <c r="U21" i="13"/>
  <c r="J22" i="13"/>
  <c r="BB22" i="13"/>
  <c r="AQ23" i="13"/>
  <c r="AF24" i="13"/>
  <c r="U25" i="13"/>
  <c r="J26" i="13"/>
  <c r="BB26" i="13"/>
  <c r="AQ27" i="13"/>
  <c r="AF28" i="13"/>
  <c r="U29" i="13"/>
  <c r="J30" i="13"/>
  <c r="J21" i="13"/>
  <c r="BB21" i="13"/>
  <c r="AQ22" i="13"/>
  <c r="AF23" i="13"/>
  <c r="U24" i="13"/>
  <c r="J25" i="13"/>
  <c r="BB25" i="13"/>
  <c r="AQ26" i="13"/>
  <c r="AF27" i="13"/>
  <c r="U28" i="13"/>
  <c r="J29" i="13"/>
  <c r="BB29" i="13"/>
  <c r="BB35" i="13"/>
  <c r="AQ21" i="13"/>
  <c r="AF22" i="13"/>
  <c r="U23" i="13"/>
  <c r="J24" i="13"/>
  <c r="BB24" i="13"/>
  <c r="AQ25" i="13"/>
  <c r="AF26" i="13"/>
  <c r="U27" i="13"/>
  <c r="J28" i="13"/>
  <c r="BB28" i="13"/>
  <c r="AQ29" i="13"/>
  <c r="AQ34" i="13"/>
  <c r="BB45" i="13"/>
  <c r="AQ46" i="13"/>
  <c r="AF47" i="13"/>
  <c r="U48" i="13"/>
  <c r="J49" i="13"/>
  <c r="BB49" i="13"/>
  <c r="AQ50" i="13"/>
  <c r="AQ45" i="13"/>
  <c r="AF46" i="13"/>
  <c r="U47" i="13"/>
  <c r="J48" i="13"/>
  <c r="BB48" i="13"/>
  <c r="AQ49" i="13"/>
  <c r="AF50" i="13"/>
  <c r="J46" i="13"/>
  <c r="BB46" i="13"/>
  <c r="AQ47" i="13"/>
  <c r="AF48" i="13"/>
  <c r="U49" i="13"/>
  <c r="J50" i="13"/>
  <c r="U35" i="6"/>
  <c r="BB36" i="6"/>
  <c r="AF38" i="6"/>
  <c r="J40" i="6"/>
  <c r="J41" i="6"/>
  <c r="BB41" i="6"/>
  <c r="AQ42" i="6"/>
  <c r="AF43" i="6"/>
  <c r="U44" i="6"/>
  <c r="J45" i="6"/>
  <c r="BB45" i="6"/>
  <c r="AQ46" i="6"/>
  <c r="AF47" i="6"/>
  <c r="U48" i="6"/>
  <c r="J49" i="6"/>
  <c r="J35" i="6"/>
  <c r="AQ36" i="6"/>
  <c r="U38" i="6"/>
  <c r="BB34" i="6"/>
  <c r="AF36" i="6"/>
  <c r="J38" i="6"/>
  <c r="AQ39" i="6"/>
  <c r="BB40" i="6"/>
  <c r="AQ41" i="6"/>
  <c r="AF42" i="6"/>
  <c r="U43" i="6"/>
  <c r="J44" i="6"/>
  <c r="BB44" i="6"/>
  <c r="AQ45" i="6"/>
  <c r="AF34" i="6"/>
  <c r="J36" i="6"/>
  <c r="AQ37" i="6"/>
  <c r="U39" i="6"/>
  <c r="AF40" i="6"/>
  <c r="AQ47" i="6"/>
  <c r="AF48" i="6"/>
  <c r="AF19" i="11"/>
  <c r="AF21" i="11"/>
  <c r="AF23" i="11"/>
  <c r="AF25" i="11"/>
  <c r="AF27" i="11"/>
  <c r="AF29" i="11"/>
  <c r="J23" i="11"/>
  <c r="J25" i="11"/>
  <c r="J27" i="11"/>
  <c r="J29" i="11"/>
  <c r="AF18" i="11"/>
  <c r="AF20" i="11"/>
  <c r="AF22" i="11"/>
  <c r="AF24" i="11"/>
  <c r="AF26" i="11"/>
  <c r="AF28" i="11"/>
  <c r="J30" i="11"/>
  <c r="U20" i="11"/>
  <c r="U22" i="11"/>
  <c r="U24" i="11"/>
  <c r="U26" i="11"/>
  <c r="U28" i="11"/>
  <c r="J22" i="11"/>
  <c r="J24" i="11"/>
  <c r="J26" i="11"/>
  <c r="J28" i="11"/>
  <c r="AF30" i="11"/>
  <c r="AF31" i="11"/>
  <c r="AF32" i="11"/>
  <c r="AF33" i="11"/>
  <c r="AF34" i="11"/>
  <c r="AF36" i="11"/>
  <c r="AF37" i="11"/>
  <c r="AF38" i="11"/>
  <c r="AF39" i="11"/>
  <c r="AF40" i="11"/>
  <c r="AF41" i="11"/>
  <c r="AF42" i="11"/>
  <c r="AF43" i="11"/>
  <c r="AF44" i="11"/>
  <c r="AF45" i="11"/>
  <c r="AF46" i="11"/>
  <c r="AF47" i="11"/>
  <c r="AF48" i="11"/>
  <c r="U35" i="11"/>
  <c r="J31" i="11"/>
  <c r="J32" i="11"/>
  <c r="J33" i="11"/>
  <c r="J34" i="11"/>
  <c r="J36" i="11"/>
  <c r="J37" i="11"/>
  <c r="J38" i="11"/>
  <c r="CT13" i="8"/>
  <c r="CT12" i="8"/>
  <c r="BM18" i="8"/>
  <c r="CT23" i="8"/>
  <c r="CI24" i="8"/>
  <c r="CT22" i="8"/>
  <c r="CI23" i="8"/>
  <c r="BX24" i="8"/>
  <c r="CT21" i="8"/>
  <c r="CI22" i="8"/>
  <c r="BX23" i="8"/>
  <c r="BM24" i="8"/>
  <c r="CT20" i="8"/>
  <c r="CI21" i="8"/>
  <c r="BM23" i="8"/>
  <c r="BB27" i="8"/>
  <c r="AQ28" i="8"/>
  <c r="AF29" i="8"/>
  <c r="U30" i="8"/>
  <c r="J31" i="8"/>
  <c r="CT31" i="8"/>
  <c r="CI32" i="8"/>
  <c r="BX33" i="8"/>
  <c r="U27" i="8"/>
  <c r="J28" i="8"/>
  <c r="CT28" i="8"/>
  <c r="CI29" i="8"/>
  <c r="BX30" i="8"/>
  <c r="BM31" i="8"/>
  <c r="BB32" i="8"/>
  <c r="AQ33" i="8"/>
  <c r="J27" i="8"/>
  <c r="CT27" i="8"/>
  <c r="CI28" i="8"/>
  <c r="BX29" i="8"/>
  <c r="BM30" i="8"/>
  <c r="BB31" i="8"/>
  <c r="AQ32" i="8"/>
  <c r="AF33" i="8"/>
  <c r="BB29" i="8"/>
  <c r="AQ30" i="8"/>
  <c r="AF31" i="8"/>
  <c r="CT33" i="8"/>
  <c r="BX26" i="8"/>
  <c r="BM27" i="8"/>
  <c r="BB28" i="8"/>
  <c r="AQ29" i="8"/>
  <c r="AF30" i="8"/>
  <c r="U31" i="8"/>
  <c r="J32" i="8"/>
  <c r="CT32" i="8"/>
  <c r="CI33" i="8"/>
  <c r="BB36" i="8"/>
  <c r="CT36" i="8"/>
  <c r="AQ37" i="8"/>
  <c r="CI37" i="8"/>
  <c r="AF38" i="8"/>
  <c r="BX38" i="8"/>
  <c r="U39" i="8"/>
  <c r="BX36" i="8"/>
  <c r="U37" i="8"/>
  <c r="BM37" i="8"/>
  <c r="J38" i="8"/>
  <c r="BB38" i="8"/>
  <c r="CT38" i="8"/>
  <c r="AQ39" i="8"/>
  <c r="CI41" i="8"/>
  <c r="AF42" i="8"/>
  <c r="BX42" i="8"/>
  <c r="U43" i="8"/>
  <c r="BM43" i="8"/>
  <c r="J44" i="8"/>
  <c r="BB44" i="8"/>
  <c r="CT44" i="8"/>
  <c r="AQ45" i="8"/>
  <c r="CI45" i="8"/>
  <c r="AF46" i="8"/>
  <c r="BX46" i="8"/>
  <c r="U47" i="8"/>
  <c r="BM47" i="8"/>
  <c r="J48" i="8"/>
  <c r="BB48" i="8"/>
  <c r="CT48" i="8"/>
  <c r="AQ49" i="8"/>
  <c r="CI49" i="8"/>
  <c r="AF50" i="8"/>
  <c r="BX41" i="8"/>
  <c r="J42" i="8"/>
  <c r="BB42" i="8"/>
  <c r="CT42" i="8"/>
  <c r="AQ43" i="8"/>
  <c r="CI43" i="8"/>
  <c r="AF44" i="8"/>
  <c r="BX44" i="8"/>
  <c r="U45" i="8"/>
  <c r="BM45" i="8"/>
  <c r="J46" i="8"/>
  <c r="BB46" i="8"/>
  <c r="CT46" i="8"/>
  <c r="AQ47" i="8"/>
  <c r="CI47" i="8"/>
  <c r="AF48" i="8"/>
  <c r="BX48" i="8"/>
  <c r="U49" i="8"/>
  <c r="BM49" i="8"/>
  <c r="J50" i="8"/>
  <c r="BB50" i="8"/>
  <c r="CT35" i="9"/>
  <c r="CT39" i="9"/>
  <c r="CT43" i="9"/>
  <c r="CT47" i="9"/>
  <c r="CT26" i="9"/>
  <c r="CT30" i="9"/>
  <c r="CT34" i="9"/>
  <c r="CT38" i="9"/>
  <c r="CT42" i="9"/>
  <c r="CT46" i="9"/>
  <c r="CT50" i="9"/>
  <c r="CT29" i="9"/>
  <c r="CT33" i="9"/>
  <c r="CT37" i="9"/>
  <c r="CT41" i="9"/>
  <c r="CT45" i="9"/>
  <c r="CI30" i="9"/>
  <c r="CI34" i="9"/>
  <c r="CI38" i="9"/>
  <c r="CI42" i="9"/>
  <c r="CI46" i="9"/>
  <c r="CI50" i="9"/>
  <c r="CI29" i="9"/>
  <c r="CI33" i="9"/>
  <c r="CI37" i="9"/>
  <c r="CI41" i="9"/>
  <c r="CI45" i="9"/>
  <c r="CI49" i="9"/>
  <c r="CI28" i="9"/>
  <c r="CI32" i="9"/>
  <c r="CI36" i="9"/>
  <c r="CI40" i="9"/>
  <c r="CI44" i="9"/>
  <c r="CI48" i="9"/>
  <c r="BM38" i="9"/>
  <c r="BM42" i="9"/>
  <c r="BM46" i="9"/>
  <c r="BM50" i="9"/>
  <c r="BM37" i="9"/>
  <c r="BM41" i="9"/>
  <c r="BM45" i="9"/>
  <c r="BM49" i="9"/>
  <c r="BM36" i="9"/>
  <c r="BM40" i="9"/>
  <c r="BM44" i="9"/>
  <c r="BM48" i="9"/>
  <c r="BB30" i="9"/>
  <c r="BB38" i="9"/>
  <c r="AQ29" i="9"/>
  <c r="AQ33" i="9"/>
  <c r="AQ37" i="9"/>
  <c r="AQ41" i="9"/>
  <c r="AQ45" i="9"/>
  <c r="AQ49" i="9"/>
  <c r="AQ28" i="9"/>
  <c r="AQ32" i="9"/>
  <c r="AQ36" i="9"/>
  <c r="AQ40" i="9"/>
  <c r="AQ44" i="9"/>
  <c r="AQ48" i="9"/>
  <c r="AQ30" i="9"/>
  <c r="AQ34" i="9"/>
  <c r="AQ38" i="9"/>
  <c r="AQ42" i="9"/>
  <c r="AQ46" i="9"/>
  <c r="AQ50" i="9"/>
  <c r="AF35" i="9"/>
  <c r="AF39" i="9"/>
  <c r="AF43" i="9"/>
  <c r="AF47" i="9"/>
  <c r="BB45" i="9"/>
  <c r="BB31" i="9"/>
  <c r="BB39" i="9"/>
  <c r="BB47" i="9"/>
  <c r="BB29" i="9"/>
  <c r="BB37" i="9"/>
  <c r="BB28" i="9"/>
  <c r="BB36" i="9"/>
  <c r="BB44" i="9"/>
  <c r="BB46" i="9"/>
  <c r="U24" i="9"/>
  <c r="U28" i="9"/>
  <c r="U32" i="9"/>
  <c r="U36" i="9"/>
  <c r="U40" i="9"/>
  <c r="U44" i="9"/>
  <c r="U48" i="9"/>
  <c r="U25" i="9"/>
  <c r="U29" i="9"/>
  <c r="U33" i="9"/>
  <c r="U37" i="9"/>
  <c r="U41" i="9"/>
  <c r="U45" i="9"/>
  <c r="U49" i="9"/>
  <c r="U23" i="9"/>
  <c r="U27" i="9"/>
  <c r="U31" i="9"/>
  <c r="U35" i="9"/>
  <c r="U39" i="9"/>
  <c r="U43" i="9"/>
  <c r="U47" i="9"/>
  <c r="U22" i="9"/>
  <c r="U26" i="9"/>
  <c r="U30" i="9"/>
  <c r="U34" i="9"/>
  <c r="U38" i="9"/>
  <c r="U42" i="9"/>
  <c r="U46" i="9"/>
  <c r="U50" i="9"/>
  <c r="AF28" i="12"/>
  <c r="AF36" i="12"/>
  <c r="AF44" i="12"/>
  <c r="AF17" i="12"/>
  <c r="AF12" i="12"/>
  <c r="AF14" i="12"/>
  <c r="AF19" i="12"/>
  <c r="AF24" i="12"/>
  <c r="AF29" i="12"/>
  <c r="AF34" i="12"/>
  <c r="AF22" i="12"/>
  <c r="AF27" i="12"/>
  <c r="AF32" i="12"/>
  <c r="AF37" i="12"/>
  <c r="AF42" i="12"/>
  <c r="AF46" i="12"/>
  <c r="AF30" i="12"/>
  <c r="AF35" i="12"/>
  <c r="AF40" i="12"/>
  <c r="AF45" i="12"/>
  <c r="AF50" i="12"/>
  <c r="J23" i="12"/>
  <c r="J26" i="12"/>
  <c r="J19" i="12"/>
  <c r="J27" i="12"/>
  <c r="J22" i="12"/>
  <c r="J25" i="12"/>
  <c r="J20" i="12"/>
  <c r="J29" i="12"/>
  <c r="J31" i="12"/>
  <c r="J33" i="12"/>
  <c r="J35" i="12"/>
  <c r="J37" i="12"/>
  <c r="J39" i="12"/>
  <c r="J41" i="12"/>
  <c r="J45" i="12"/>
  <c r="J47" i="12"/>
  <c r="J49" i="12"/>
  <c r="U27" i="12"/>
  <c r="U45" i="12"/>
  <c r="U47" i="12"/>
  <c r="U49" i="12"/>
  <c r="U46" i="23"/>
  <c r="U48" i="23"/>
  <c r="U50" i="23"/>
  <c r="J28" i="23"/>
  <c r="J32" i="23"/>
  <c r="J36" i="23"/>
  <c r="J44" i="23"/>
  <c r="J21" i="23"/>
  <c r="J19" i="23"/>
  <c r="J27" i="23"/>
  <c r="J29" i="23"/>
  <c r="J31" i="23"/>
  <c r="J33" i="23"/>
  <c r="J35" i="23"/>
  <c r="J37" i="23"/>
  <c r="J39" i="23"/>
  <c r="J41" i="23"/>
  <c r="J43" i="23"/>
  <c r="J45" i="23"/>
  <c r="J47" i="23"/>
  <c r="J49" i="23"/>
  <c r="J22" i="23"/>
  <c r="J50" i="23"/>
  <c r="J23" i="23"/>
  <c r="J30" i="23"/>
  <c r="J34" i="23"/>
  <c r="J38" i="23"/>
  <c r="J40" i="23"/>
  <c r="J42" i="23"/>
  <c r="J48" i="23"/>
  <c r="J18" i="23"/>
  <c r="J26" i="23"/>
  <c r="AF26" i="10"/>
  <c r="AF14" i="10"/>
  <c r="AF13" i="10"/>
  <c r="AF17" i="10"/>
  <c r="AF21" i="10"/>
  <c r="AF25" i="10"/>
  <c r="AF29" i="10"/>
  <c r="AF33" i="10"/>
  <c r="AF37" i="10"/>
  <c r="AF41" i="10"/>
  <c r="AF45" i="10"/>
  <c r="AF49" i="10"/>
  <c r="AF34" i="10"/>
  <c r="AF46" i="10"/>
  <c r="AF38" i="10"/>
  <c r="AF42" i="10"/>
  <c r="AF12" i="10"/>
  <c r="AF16" i="10"/>
  <c r="AF20" i="10"/>
  <c r="AF24" i="10"/>
  <c r="AF28" i="10"/>
  <c r="AF32" i="10"/>
  <c r="AF36" i="10"/>
  <c r="AF40" i="10"/>
  <c r="AF44" i="10"/>
  <c r="AF48" i="10"/>
  <c r="AF18" i="10"/>
  <c r="AF22" i="10"/>
  <c r="AF30" i="10"/>
  <c r="AF50" i="10"/>
  <c r="J27" i="10"/>
  <c r="J29" i="10"/>
  <c r="J31" i="10"/>
  <c r="J33" i="10"/>
  <c r="J47" i="10"/>
  <c r="J49" i="10"/>
  <c r="J28" i="10"/>
  <c r="J30" i="10"/>
  <c r="J32" i="10"/>
  <c r="J46" i="10"/>
  <c r="J48" i="10"/>
  <c r="AF45" i="5"/>
  <c r="AF50" i="5"/>
  <c r="AF39" i="5"/>
  <c r="AF37" i="5"/>
  <c r="U38" i="5"/>
  <c r="U48" i="5"/>
  <c r="U34" i="5"/>
  <c r="U42" i="5"/>
  <c r="U50" i="5"/>
  <c r="U30" i="5"/>
  <c r="U27" i="5"/>
  <c r="U31" i="5"/>
  <c r="U35" i="5"/>
  <c r="U39" i="5"/>
  <c r="U43" i="5"/>
  <c r="U47" i="5"/>
  <c r="U49" i="5"/>
  <c r="J35" i="5"/>
  <c r="J39" i="5"/>
  <c r="J41" i="5"/>
  <c r="J43" i="5"/>
  <c r="J45" i="5"/>
  <c r="J47" i="5"/>
  <c r="J49" i="5"/>
  <c r="J34" i="5"/>
  <c r="J36" i="5"/>
  <c r="J38" i="5"/>
  <c r="J40" i="5"/>
  <c r="J42" i="5"/>
  <c r="J44" i="5"/>
  <c r="J46" i="5"/>
  <c r="J48" i="5"/>
  <c r="J50" i="5"/>
  <c r="U28" i="22"/>
  <c r="U30" i="22"/>
  <c r="U32" i="22"/>
  <c r="U34" i="22"/>
  <c r="U36" i="22"/>
  <c r="U48" i="22"/>
  <c r="U50" i="22"/>
  <c r="U27" i="22"/>
  <c r="U29" i="22"/>
  <c r="U31" i="22"/>
  <c r="U33" i="22"/>
  <c r="U35" i="22"/>
  <c r="J40" i="22"/>
  <c r="J44" i="22"/>
  <c r="J48" i="22"/>
  <c r="J39" i="22"/>
  <c r="J43" i="22"/>
  <c r="J47" i="22"/>
  <c r="AE10" i="5"/>
  <c r="AF10" i="5" s="1"/>
  <c r="U29" i="12"/>
  <c r="U31" i="12"/>
  <c r="U33" i="12"/>
  <c r="U35" i="12"/>
  <c r="U37" i="12"/>
  <c r="U39" i="12"/>
  <c r="U41" i="12"/>
  <c r="U43" i="12"/>
  <c r="J43" i="12"/>
  <c r="J46" i="23"/>
  <c r="U27" i="23"/>
  <c r="U29" i="23"/>
  <c r="U31" i="23"/>
  <c r="U33" i="23"/>
  <c r="U35" i="23"/>
  <c r="U37" i="23"/>
  <c r="U39" i="23"/>
  <c r="U41" i="23"/>
  <c r="U43" i="23"/>
  <c r="U45" i="23"/>
  <c r="U28" i="23"/>
  <c r="U30" i="23"/>
  <c r="U32" i="23"/>
  <c r="U34" i="23"/>
  <c r="U36" i="23"/>
  <c r="U38" i="23"/>
  <c r="U40" i="23"/>
  <c r="U42" i="23"/>
  <c r="U44" i="23"/>
  <c r="J50" i="10"/>
  <c r="U27" i="10"/>
  <c r="U29" i="10"/>
  <c r="U31" i="10"/>
  <c r="U33" i="10"/>
  <c r="U35" i="10"/>
  <c r="U37" i="10"/>
  <c r="U39" i="10"/>
  <c r="U41" i="10"/>
  <c r="U43" i="10"/>
  <c r="U45" i="10"/>
  <c r="U47" i="10"/>
  <c r="U49" i="10"/>
  <c r="J26" i="10"/>
  <c r="J23" i="10"/>
  <c r="J25" i="10"/>
  <c r="J22" i="10"/>
  <c r="J24" i="10"/>
  <c r="U28" i="10"/>
  <c r="U30" i="10"/>
  <c r="U32" i="10"/>
  <c r="U34" i="10"/>
  <c r="U36" i="10"/>
  <c r="U38" i="10"/>
  <c r="U40" i="10"/>
  <c r="U42" i="10"/>
  <c r="U44" i="10"/>
  <c r="U46" i="10"/>
  <c r="U48" i="10"/>
  <c r="U50" i="10"/>
  <c r="T14" i="5"/>
  <c r="U14" i="5" s="1"/>
  <c r="U29" i="5"/>
  <c r="U33" i="5"/>
  <c r="U37" i="5"/>
  <c r="U41" i="5"/>
  <c r="J33" i="5"/>
  <c r="J37" i="5"/>
  <c r="U28" i="5"/>
  <c r="U32" i="5"/>
  <c r="U36" i="5"/>
  <c r="U40" i="5"/>
  <c r="U44" i="5"/>
  <c r="J42" i="22"/>
  <c r="J46" i="22"/>
  <c r="J50" i="22"/>
  <c r="U49" i="22"/>
  <c r="J41" i="22"/>
  <c r="J45" i="22"/>
  <c r="J49" i="22"/>
  <c r="AF15" i="3" l="1"/>
  <c r="AG15" i="3" s="1"/>
  <c r="T21" i="12"/>
  <c r="U21" i="12" s="1"/>
  <c r="T11" i="12"/>
  <c r="U11" i="12" s="1"/>
  <c r="T18" i="12"/>
  <c r="U18" i="12" s="1"/>
  <c r="T14" i="12"/>
  <c r="U14" i="12" s="1"/>
  <c r="T11" i="23"/>
  <c r="U11" i="23" s="1"/>
  <c r="T21" i="23"/>
  <c r="U21" i="23" s="1"/>
  <c r="T18" i="23"/>
  <c r="U18" i="23" s="1"/>
  <c r="T14" i="23"/>
  <c r="U14" i="23" s="1"/>
  <c r="T18" i="10"/>
  <c r="U18" i="10" s="1"/>
  <c r="T21" i="10"/>
  <c r="U21" i="10" s="1"/>
  <c r="T21" i="5"/>
  <c r="U21" i="5" s="1"/>
  <c r="T21" i="22"/>
  <c r="U21" i="22" s="1"/>
  <c r="S7" i="17"/>
  <c r="G7" i="17"/>
  <c r="G12" i="17"/>
  <c r="G9" i="17"/>
  <c r="G10" i="17"/>
  <c r="G8" i="17"/>
  <c r="G14" i="17"/>
  <c r="G15" i="17"/>
  <c r="G16" i="17"/>
  <c r="G17" i="17"/>
  <c r="G18" i="17"/>
  <c r="G19" i="17"/>
  <c r="G11" i="17"/>
  <c r="G20" i="17"/>
  <c r="G21" i="17"/>
  <c r="G22" i="17"/>
  <c r="G23" i="17"/>
  <c r="G24" i="17"/>
  <c r="G25" i="17"/>
  <c r="G26" i="17"/>
  <c r="G27" i="17"/>
  <c r="G28" i="17"/>
  <c r="G13" i="17"/>
  <c r="D99" i="2"/>
  <c r="D100" i="2"/>
  <c r="D101" i="2"/>
  <c r="D102" i="2"/>
  <c r="D103" i="2"/>
  <c r="D104" i="2"/>
  <c r="D105" i="2"/>
  <c r="D106" i="2"/>
  <c r="D107" i="2"/>
  <c r="AC9" i="2"/>
  <c r="AC10" i="2"/>
  <c r="AC11" i="2"/>
  <c r="AC12" i="2"/>
  <c r="AC13" i="2"/>
  <c r="AC14" i="2"/>
  <c r="AC15" i="2"/>
  <c r="AC16" i="2"/>
  <c r="AC17" i="2"/>
  <c r="AC18" i="2"/>
  <c r="AC19"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8" i="2"/>
  <c r="S69" i="2"/>
  <c r="S70" i="2"/>
  <c r="S71" i="2"/>
  <c r="S72" i="2"/>
  <c r="S73" i="2"/>
  <c r="S74" i="2"/>
  <c r="S75" i="2"/>
  <c r="S76" i="2"/>
  <c r="S88" i="2"/>
  <c r="S89" i="2"/>
  <c r="S90" i="2"/>
  <c r="S91" i="2"/>
  <c r="S92" i="2"/>
  <c r="S93" i="2"/>
  <c r="S94" i="2"/>
  <c r="S95" i="2"/>
  <c r="S96" i="2"/>
  <c r="S97" i="2"/>
  <c r="S98" i="2"/>
  <c r="S99" i="2"/>
  <c r="S100" i="2"/>
  <c r="S101" i="2"/>
  <c r="S8" i="2"/>
  <c r="N9" i="2"/>
  <c r="N10" i="2"/>
  <c r="N11" i="2"/>
  <c r="N12" i="2"/>
  <c r="N13" i="2"/>
  <c r="N14" i="2"/>
  <c r="N15" i="2"/>
  <c r="N16" i="2"/>
  <c r="N17" i="2"/>
  <c r="N18" i="2"/>
  <c r="N19" i="2"/>
  <c r="N20"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1" i="2"/>
  <c r="N72" i="2"/>
  <c r="N73" i="2"/>
  <c r="N74" i="2"/>
  <c r="N75" i="2"/>
  <c r="N76" i="2"/>
  <c r="N77" i="2"/>
  <c r="N78" i="2"/>
  <c r="N79" i="2"/>
  <c r="N80" i="2"/>
  <c r="N81" i="2"/>
  <c r="N82" i="2"/>
  <c r="N83" i="2"/>
  <c r="N84" i="2"/>
  <c r="N85" i="2"/>
  <c r="N86" i="2"/>
  <c r="N87" i="2"/>
  <c r="N88" i="2"/>
  <c r="N89" i="2"/>
  <c r="N90" i="2"/>
  <c r="N91" i="2"/>
  <c r="N92" i="2"/>
  <c r="N93" i="2"/>
  <c r="N95" i="2"/>
  <c r="N96" i="2"/>
  <c r="N97" i="2"/>
  <c r="N98" i="2"/>
  <c r="N99" i="2"/>
  <c r="N100" i="2"/>
  <c r="N101" i="2"/>
  <c r="N102" i="2"/>
  <c r="N103" i="2"/>
  <c r="N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70" i="2"/>
  <c r="D75" i="2"/>
  <c r="D76" i="2"/>
  <c r="D77" i="2"/>
  <c r="D78" i="2"/>
  <c r="D79" i="2"/>
  <c r="D80" i="2"/>
  <c r="D81" i="2"/>
  <c r="D82" i="2"/>
  <c r="D83" i="2"/>
  <c r="D84" i="2"/>
  <c r="D85" i="2"/>
  <c r="D86" i="2"/>
  <c r="D87" i="2"/>
  <c r="D88" i="2"/>
  <c r="D89" i="2"/>
  <c r="D90" i="2"/>
  <c r="D91" i="2"/>
  <c r="D92" i="2"/>
  <c r="D93" i="2"/>
  <c r="D94" i="2"/>
  <c r="D95" i="2"/>
  <c r="D96" i="2"/>
  <c r="D97" i="2"/>
  <c r="D98" i="2"/>
  <c r="D8" i="2"/>
  <c r="AC50" i="26"/>
  <c r="S50" i="26"/>
  <c r="G50" i="26"/>
  <c r="AC49" i="26"/>
  <c r="S49" i="26"/>
  <c r="G49" i="26"/>
  <c r="AC48" i="26"/>
  <c r="S48" i="26"/>
  <c r="G48" i="26"/>
  <c r="AC47" i="26"/>
  <c r="S47" i="26"/>
  <c r="G47" i="26"/>
  <c r="AC46" i="26"/>
  <c r="S46" i="26"/>
  <c r="G46" i="26"/>
  <c r="AC45" i="26"/>
  <c r="S45" i="26"/>
  <c r="G45" i="26"/>
  <c r="AC44" i="26"/>
  <c r="S44" i="26"/>
  <c r="G44" i="26"/>
  <c r="AC43" i="26"/>
  <c r="S43" i="26"/>
  <c r="G43" i="26"/>
  <c r="AC42" i="26"/>
  <c r="S42" i="26"/>
  <c r="G42" i="26"/>
  <c r="AC41" i="26"/>
  <c r="S41" i="26"/>
  <c r="G41" i="26"/>
  <c r="AC40" i="26"/>
  <c r="S40" i="26"/>
  <c r="G40" i="26"/>
  <c r="AC39" i="26"/>
  <c r="S39" i="26"/>
  <c r="G39" i="26"/>
  <c r="AC38" i="26"/>
  <c r="S38" i="26"/>
  <c r="G38" i="26"/>
  <c r="AC37" i="26"/>
  <c r="S37" i="26"/>
  <c r="G37" i="26"/>
  <c r="AC36" i="26"/>
  <c r="S36" i="26"/>
  <c r="G36" i="26"/>
  <c r="AC35" i="26"/>
  <c r="S35" i="26"/>
  <c r="G35" i="26"/>
  <c r="AC34" i="26"/>
  <c r="S34" i="26"/>
  <c r="G34" i="26"/>
  <c r="AC33" i="26"/>
  <c r="S33" i="26"/>
  <c r="G33" i="26"/>
  <c r="AC32" i="26"/>
  <c r="S32" i="26"/>
  <c r="G32" i="26"/>
  <c r="AC31" i="26"/>
  <c r="S31" i="26"/>
  <c r="G31" i="26"/>
  <c r="AC30" i="26"/>
  <c r="S30" i="26"/>
  <c r="G30" i="26"/>
  <c r="AC29" i="26"/>
  <c r="S29" i="26"/>
  <c r="G29" i="26"/>
  <c r="AC28" i="26"/>
  <c r="S28" i="26"/>
  <c r="G28" i="26"/>
  <c r="AC27" i="26"/>
  <c r="S27" i="26"/>
  <c r="G27" i="26"/>
  <c r="AC26" i="26"/>
  <c r="S26" i="26"/>
  <c r="G26" i="26"/>
  <c r="AC25" i="26"/>
  <c r="S25" i="26"/>
  <c r="G25" i="26"/>
  <c r="AC24" i="26"/>
  <c r="S24" i="26"/>
  <c r="G24" i="26"/>
  <c r="AC23" i="26"/>
  <c r="S23" i="26"/>
  <c r="G23" i="26"/>
  <c r="AC22" i="26"/>
  <c r="S22" i="26"/>
  <c r="G22" i="26"/>
  <c r="AC21" i="26"/>
  <c r="S21" i="26"/>
  <c r="G21" i="26"/>
  <c r="AC20" i="26"/>
  <c r="S20" i="26"/>
  <c r="G20" i="26"/>
  <c r="AC19" i="26"/>
  <c r="S19" i="26"/>
  <c r="G19" i="26"/>
  <c r="AC18" i="26"/>
  <c r="S18" i="26"/>
  <c r="G18" i="26"/>
  <c r="AC17" i="26"/>
  <c r="S17" i="26"/>
  <c r="G17" i="26"/>
  <c r="AC16" i="26"/>
  <c r="S16" i="26"/>
  <c r="G16" i="26"/>
  <c r="AC15" i="26"/>
  <c r="S15" i="26"/>
  <c r="G15" i="26"/>
  <c r="AC14" i="26"/>
  <c r="S14" i="26"/>
  <c r="G14" i="26"/>
  <c r="AC13" i="26"/>
  <c r="S13" i="26"/>
  <c r="G13" i="26"/>
  <c r="AC12" i="26"/>
  <c r="S12" i="26"/>
  <c r="G12" i="26"/>
  <c r="AC11" i="26"/>
  <c r="S11" i="26"/>
  <c r="G11" i="26"/>
  <c r="AC10" i="26"/>
  <c r="S10" i="26"/>
  <c r="G10" i="26"/>
  <c r="AC9" i="26"/>
  <c r="S9" i="26"/>
  <c r="G9" i="26"/>
  <c r="AC8" i="26"/>
  <c r="S8" i="26"/>
  <c r="G8" i="26"/>
  <c r="AC7" i="26"/>
  <c r="S7" i="26"/>
  <c r="G7" i="26"/>
  <c r="F34" i="9"/>
  <c r="F33" i="9"/>
  <c r="F36" i="9"/>
  <c r="F37" i="9"/>
  <c r="F38" i="9"/>
  <c r="F39" i="9"/>
  <c r="F40" i="9"/>
  <c r="F41" i="9"/>
  <c r="F42" i="9"/>
  <c r="F43" i="9"/>
  <c r="F44" i="9"/>
  <c r="F45" i="9"/>
  <c r="F46" i="9"/>
  <c r="F47" i="9"/>
  <c r="F48" i="9"/>
  <c r="F49" i="9"/>
  <c r="F50" i="9"/>
  <c r="S9" i="18"/>
  <c r="S7" i="18"/>
  <c r="S12" i="18"/>
  <c r="S13" i="18"/>
  <c r="S14" i="18"/>
  <c r="AC7" i="19" l="1"/>
  <c r="V23" i="1"/>
  <c r="V24" i="1"/>
  <c r="V25" i="1"/>
  <c r="V26" i="1"/>
  <c r="V27" i="1"/>
  <c r="V22" i="1"/>
  <c r="G10" i="18"/>
  <c r="G7" i="18"/>
  <c r="E601" i="15"/>
  <c r="D601" i="15"/>
  <c r="C601" i="15"/>
  <c r="B601" i="15"/>
  <c r="A601" i="15"/>
  <c r="E600" i="15"/>
  <c r="D600" i="15"/>
  <c r="B600" i="15"/>
  <c r="A600" i="15"/>
  <c r="E599" i="15"/>
  <c r="D599" i="15"/>
  <c r="B599" i="15"/>
  <c r="A599" i="15"/>
  <c r="E598" i="15"/>
  <c r="D598" i="15"/>
  <c r="C598" i="15"/>
  <c r="B598" i="15"/>
  <c r="A598" i="15"/>
  <c r="E597" i="15"/>
  <c r="D597" i="15"/>
  <c r="B597" i="15"/>
  <c r="A597" i="15"/>
  <c r="E596" i="15"/>
  <c r="D596" i="15"/>
  <c r="B596" i="15"/>
  <c r="A596" i="15"/>
  <c r="E595" i="15"/>
  <c r="D595" i="15"/>
  <c r="B595" i="15"/>
  <c r="A595" i="15"/>
  <c r="E594" i="15"/>
  <c r="D594" i="15"/>
  <c r="B594" i="15"/>
  <c r="A594" i="15"/>
  <c r="E593" i="15"/>
  <c r="D593" i="15"/>
  <c r="C593" i="15"/>
  <c r="B593" i="15"/>
  <c r="A593" i="15"/>
  <c r="E592" i="15"/>
  <c r="D592" i="15"/>
  <c r="B592" i="15"/>
  <c r="A592" i="15"/>
  <c r="E591" i="15"/>
  <c r="D591" i="15"/>
  <c r="B591" i="15"/>
  <c r="A591" i="15"/>
  <c r="E590" i="15"/>
  <c r="D590" i="15"/>
  <c r="C590" i="15"/>
  <c r="B590" i="15"/>
  <c r="A590" i="15"/>
  <c r="E589" i="15"/>
  <c r="D589" i="15"/>
  <c r="C589" i="15"/>
  <c r="B589" i="15"/>
  <c r="A589" i="15"/>
  <c r="E588" i="15"/>
  <c r="D588" i="15"/>
  <c r="B588" i="15"/>
  <c r="A588" i="15"/>
  <c r="E587" i="15"/>
  <c r="D587" i="15"/>
  <c r="B587" i="15"/>
  <c r="A587" i="15"/>
  <c r="E586" i="15"/>
  <c r="D586" i="15"/>
  <c r="B586" i="15"/>
  <c r="A586" i="15"/>
  <c r="E585" i="15"/>
  <c r="D585" i="15"/>
  <c r="B585" i="15"/>
  <c r="A585" i="15"/>
  <c r="E584" i="15"/>
  <c r="D584" i="15"/>
  <c r="B584" i="15"/>
  <c r="A584" i="15"/>
  <c r="E583" i="15"/>
  <c r="D583" i="15"/>
  <c r="B583" i="15"/>
  <c r="A583" i="15"/>
  <c r="E582" i="15"/>
  <c r="D582" i="15"/>
  <c r="C582" i="15"/>
  <c r="B582" i="15"/>
  <c r="A582" i="15"/>
  <c r="E581" i="15"/>
  <c r="D581" i="15"/>
  <c r="C581" i="15"/>
  <c r="B581" i="15"/>
  <c r="A581" i="15"/>
  <c r="E580" i="15"/>
  <c r="D580" i="15"/>
  <c r="B580" i="15"/>
  <c r="A580" i="15"/>
  <c r="E579" i="15"/>
  <c r="D579" i="15"/>
  <c r="B579" i="15"/>
  <c r="A579" i="15"/>
  <c r="E578" i="15"/>
  <c r="D578" i="15"/>
  <c r="B578" i="15"/>
  <c r="A578" i="15"/>
  <c r="E577" i="15"/>
  <c r="D577" i="15"/>
  <c r="B577" i="15"/>
  <c r="A577" i="15"/>
  <c r="E576" i="15"/>
  <c r="D576" i="15"/>
  <c r="B576" i="15"/>
  <c r="A576" i="15"/>
  <c r="E575" i="15"/>
  <c r="D575" i="15"/>
  <c r="B575" i="15"/>
  <c r="A575" i="15"/>
  <c r="E574" i="15"/>
  <c r="D574" i="15"/>
  <c r="C574" i="15"/>
  <c r="B574" i="15"/>
  <c r="A574" i="15"/>
  <c r="E573" i="15"/>
  <c r="D573" i="15"/>
  <c r="C573" i="15"/>
  <c r="B573" i="15"/>
  <c r="A573" i="15"/>
  <c r="E572" i="15"/>
  <c r="D572" i="15"/>
  <c r="B572" i="15"/>
  <c r="A572" i="15"/>
  <c r="E571" i="15"/>
  <c r="D571" i="15"/>
  <c r="B571" i="15"/>
  <c r="A571" i="15"/>
  <c r="E570" i="15"/>
  <c r="D570" i="15"/>
  <c r="B570" i="15"/>
  <c r="A570" i="15"/>
  <c r="E569" i="15"/>
  <c r="D569" i="15"/>
  <c r="B569" i="15"/>
  <c r="A569" i="15"/>
  <c r="E568" i="15"/>
  <c r="D568" i="15"/>
  <c r="B568" i="15"/>
  <c r="A568" i="15"/>
  <c r="E567" i="15"/>
  <c r="D567" i="15"/>
  <c r="B567" i="15"/>
  <c r="A567" i="15"/>
  <c r="E566" i="15"/>
  <c r="D566" i="15"/>
  <c r="B566" i="15"/>
  <c r="A566" i="15"/>
  <c r="E565" i="15"/>
  <c r="D565" i="15"/>
  <c r="B565" i="15"/>
  <c r="A565" i="15"/>
  <c r="E564" i="15"/>
  <c r="D564" i="15"/>
  <c r="B564" i="15"/>
  <c r="A564" i="15"/>
  <c r="E563" i="15"/>
  <c r="D563" i="15"/>
  <c r="B563" i="15"/>
  <c r="A563" i="15"/>
  <c r="E562" i="15"/>
  <c r="D562" i="15"/>
  <c r="B562" i="15"/>
  <c r="A562" i="15"/>
  <c r="E561" i="15"/>
  <c r="D561" i="15"/>
  <c r="B561" i="15"/>
  <c r="A561" i="15"/>
  <c r="E560" i="15"/>
  <c r="D560" i="15"/>
  <c r="B560" i="15"/>
  <c r="A560" i="15"/>
  <c r="E559" i="15"/>
  <c r="D559" i="15"/>
  <c r="B559" i="15"/>
  <c r="A559" i="15"/>
  <c r="E558" i="15"/>
  <c r="D558" i="15"/>
  <c r="C558" i="15"/>
  <c r="B558" i="15"/>
  <c r="A558" i="15"/>
  <c r="E557" i="15"/>
  <c r="D557" i="15"/>
  <c r="C557" i="15"/>
  <c r="B557" i="15"/>
  <c r="A557" i="15"/>
  <c r="E556" i="15"/>
  <c r="D556" i="15"/>
  <c r="B556" i="15"/>
  <c r="A556" i="15"/>
  <c r="E555" i="15"/>
  <c r="D555" i="15"/>
  <c r="B555" i="15"/>
  <c r="A555" i="15"/>
  <c r="E554" i="15"/>
  <c r="D554" i="15"/>
  <c r="B554" i="15"/>
  <c r="A554" i="15"/>
  <c r="E553" i="15"/>
  <c r="D553" i="15"/>
  <c r="B553" i="15"/>
  <c r="A553" i="15"/>
  <c r="E552" i="15"/>
  <c r="D552" i="15"/>
  <c r="B552" i="15"/>
  <c r="A552" i="15"/>
  <c r="E551" i="15"/>
  <c r="D551" i="15"/>
  <c r="B551" i="15"/>
  <c r="A551" i="15"/>
  <c r="E550" i="15"/>
  <c r="D550" i="15"/>
  <c r="C550" i="15"/>
  <c r="B550" i="15"/>
  <c r="A550" i="15"/>
  <c r="E549" i="15"/>
  <c r="D549" i="15"/>
  <c r="C549" i="15"/>
  <c r="B549" i="15"/>
  <c r="A549" i="15"/>
  <c r="E548" i="15"/>
  <c r="D548" i="15"/>
  <c r="B548" i="15"/>
  <c r="A548" i="15"/>
  <c r="E547" i="15"/>
  <c r="D547" i="15"/>
  <c r="B547" i="15"/>
  <c r="A547" i="15"/>
  <c r="E546" i="15"/>
  <c r="D546" i="15"/>
  <c r="B546" i="15"/>
  <c r="A546" i="15"/>
  <c r="E545" i="15"/>
  <c r="D545" i="15"/>
  <c r="B545" i="15"/>
  <c r="A545" i="15"/>
  <c r="E544" i="15"/>
  <c r="D544" i="15"/>
  <c r="B544" i="15"/>
  <c r="A544" i="15"/>
  <c r="E543" i="15"/>
  <c r="D543" i="15"/>
  <c r="B543" i="15"/>
  <c r="A543" i="15"/>
  <c r="E542" i="15"/>
  <c r="D542" i="15"/>
  <c r="C542" i="15"/>
  <c r="B542" i="15"/>
  <c r="A542" i="15"/>
  <c r="E541" i="15"/>
  <c r="D541" i="15"/>
  <c r="C541" i="15"/>
  <c r="B541" i="15"/>
  <c r="A541" i="15"/>
  <c r="E540" i="15"/>
  <c r="D540" i="15"/>
  <c r="B540" i="15"/>
  <c r="A540" i="15"/>
  <c r="E539" i="15"/>
  <c r="D539" i="15"/>
  <c r="B539" i="15"/>
  <c r="A539" i="15"/>
  <c r="E538" i="15"/>
  <c r="D538" i="15"/>
  <c r="B538" i="15"/>
  <c r="A538" i="15"/>
  <c r="E537" i="15"/>
  <c r="D537" i="15"/>
  <c r="B537" i="15"/>
  <c r="A537" i="15"/>
  <c r="E536" i="15"/>
  <c r="D536" i="15"/>
  <c r="B536" i="15"/>
  <c r="A536" i="15"/>
  <c r="E535" i="15"/>
  <c r="D535" i="15"/>
  <c r="B535" i="15"/>
  <c r="A535" i="15"/>
  <c r="E534" i="15"/>
  <c r="D534" i="15"/>
  <c r="C534" i="15"/>
  <c r="B534" i="15"/>
  <c r="A534" i="15"/>
  <c r="E533" i="15"/>
  <c r="D533" i="15"/>
  <c r="C533" i="15"/>
  <c r="B533" i="15"/>
  <c r="A533" i="15"/>
  <c r="E532" i="15"/>
  <c r="D532" i="15"/>
  <c r="B532" i="15"/>
  <c r="A532" i="15"/>
  <c r="E531" i="15"/>
  <c r="D531" i="15"/>
  <c r="B531" i="15"/>
  <c r="A531" i="15"/>
  <c r="E530" i="15"/>
  <c r="D530" i="15"/>
  <c r="B530" i="15"/>
  <c r="A530" i="15"/>
  <c r="E529" i="15"/>
  <c r="D529" i="15"/>
  <c r="B529" i="15"/>
  <c r="A529" i="15"/>
  <c r="E528" i="15"/>
  <c r="D528" i="15"/>
  <c r="B528" i="15"/>
  <c r="A528" i="15"/>
  <c r="E527" i="15"/>
  <c r="D527" i="15"/>
  <c r="B527" i="15"/>
  <c r="A527" i="15"/>
  <c r="E526" i="15"/>
  <c r="D526" i="15"/>
  <c r="C526" i="15"/>
  <c r="B526" i="15"/>
  <c r="A526" i="15"/>
  <c r="E525" i="15"/>
  <c r="D525" i="15"/>
  <c r="C525" i="15"/>
  <c r="B525" i="15"/>
  <c r="A525" i="15"/>
  <c r="E524" i="15"/>
  <c r="D524" i="15"/>
  <c r="B524" i="15"/>
  <c r="A524" i="15"/>
  <c r="E523" i="15"/>
  <c r="D523" i="15"/>
  <c r="B523" i="15"/>
  <c r="A523" i="15"/>
  <c r="E522" i="15"/>
  <c r="D522" i="15"/>
  <c r="B522" i="15"/>
  <c r="A522" i="15"/>
  <c r="E521" i="15"/>
  <c r="D521" i="15"/>
  <c r="B521" i="15"/>
  <c r="A521" i="15"/>
  <c r="E520" i="15"/>
  <c r="D520" i="15"/>
  <c r="B520" i="15"/>
  <c r="A520" i="15"/>
  <c r="E519" i="15"/>
  <c r="D519" i="15"/>
  <c r="B519" i="15"/>
  <c r="A519" i="15"/>
  <c r="E518" i="15"/>
  <c r="D518" i="15"/>
  <c r="C518" i="15"/>
  <c r="B518" i="15"/>
  <c r="A518" i="15"/>
  <c r="E517" i="15"/>
  <c r="D517" i="15"/>
  <c r="C517" i="15"/>
  <c r="B517" i="15"/>
  <c r="A517" i="15"/>
  <c r="E516" i="15"/>
  <c r="D516" i="15"/>
  <c r="B516" i="15"/>
  <c r="A516" i="15"/>
  <c r="E515" i="15"/>
  <c r="D515" i="15"/>
  <c r="B515" i="15"/>
  <c r="A515" i="15"/>
  <c r="E514" i="15"/>
  <c r="D514" i="15"/>
  <c r="B514" i="15"/>
  <c r="A514" i="15"/>
  <c r="E513" i="15"/>
  <c r="D513" i="15"/>
  <c r="B513" i="15"/>
  <c r="A513" i="15"/>
  <c r="E512" i="15"/>
  <c r="D512" i="15"/>
  <c r="B512" i="15"/>
  <c r="A512" i="15"/>
  <c r="E511" i="15"/>
  <c r="D511" i="15"/>
  <c r="B511" i="15"/>
  <c r="A511" i="15"/>
  <c r="E510" i="15"/>
  <c r="D510" i="15"/>
  <c r="C510" i="15"/>
  <c r="B510" i="15"/>
  <c r="A510" i="15"/>
  <c r="E509" i="15"/>
  <c r="D509" i="15"/>
  <c r="C509" i="15"/>
  <c r="B509" i="15"/>
  <c r="A509" i="15"/>
  <c r="E508" i="15"/>
  <c r="D508" i="15"/>
  <c r="B508" i="15"/>
  <c r="A508" i="15"/>
  <c r="E507" i="15"/>
  <c r="D507" i="15"/>
  <c r="B507" i="15"/>
  <c r="A507" i="15"/>
  <c r="E506" i="15"/>
  <c r="D506" i="15"/>
  <c r="B506" i="15"/>
  <c r="A506" i="15"/>
  <c r="E505" i="15"/>
  <c r="D505" i="15"/>
  <c r="B505" i="15"/>
  <c r="A505" i="15"/>
  <c r="E504" i="15"/>
  <c r="D504" i="15"/>
  <c r="B504" i="15"/>
  <c r="A504" i="15"/>
  <c r="E503" i="15"/>
  <c r="D503" i="15"/>
  <c r="B503" i="15"/>
  <c r="A503" i="15"/>
  <c r="E502" i="15"/>
  <c r="D502" i="15"/>
  <c r="C502" i="15"/>
  <c r="B502" i="15"/>
  <c r="A502" i="15"/>
  <c r="E501" i="15"/>
  <c r="D501" i="15"/>
  <c r="C501" i="15"/>
  <c r="B501" i="15"/>
  <c r="A501" i="15"/>
  <c r="E500" i="15"/>
  <c r="D500" i="15"/>
  <c r="C500" i="15"/>
  <c r="B500" i="15"/>
  <c r="A500" i="15"/>
  <c r="E499" i="15"/>
  <c r="D499" i="15"/>
  <c r="C499" i="15"/>
  <c r="B499" i="15"/>
  <c r="A499" i="15"/>
  <c r="E498" i="15"/>
  <c r="D498" i="15"/>
  <c r="C498" i="15"/>
  <c r="B498" i="15"/>
  <c r="A498" i="15"/>
  <c r="E497" i="15"/>
  <c r="D497" i="15"/>
  <c r="C497" i="15"/>
  <c r="B497" i="15"/>
  <c r="A497" i="15"/>
  <c r="E496" i="15"/>
  <c r="D496" i="15"/>
  <c r="C496" i="15"/>
  <c r="B496" i="15"/>
  <c r="A496" i="15"/>
  <c r="E495" i="15"/>
  <c r="D495" i="15"/>
  <c r="C495" i="15"/>
  <c r="B495" i="15"/>
  <c r="A495" i="15"/>
  <c r="E494" i="15"/>
  <c r="D494" i="15"/>
  <c r="C494" i="15"/>
  <c r="B494" i="15"/>
  <c r="A494" i="15"/>
  <c r="E493" i="15"/>
  <c r="D493" i="15"/>
  <c r="C493" i="15"/>
  <c r="B493" i="15"/>
  <c r="A493" i="15"/>
  <c r="E492" i="15"/>
  <c r="D492" i="15"/>
  <c r="C492" i="15"/>
  <c r="B492" i="15"/>
  <c r="A492" i="15"/>
  <c r="E491" i="15"/>
  <c r="D491" i="15"/>
  <c r="C491" i="15"/>
  <c r="B491" i="15"/>
  <c r="A491" i="15"/>
  <c r="E490" i="15"/>
  <c r="D490" i="15"/>
  <c r="C490" i="15"/>
  <c r="B490" i="15"/>
  <c r="A490" i="15"/>
  <c r="E489" i="15"/>
  <c r="D489" i="15"/>
  <c r="C489" i="15"/>
  <c r="B489" i="15"/>
  <c r="A489" i="15"/>
  <c r="E488" i="15"/>
  <c r="D488" i="15"/>
  <c r="C488" i="15"/>
  <c r="B488" i="15"/>
  <c r="A488" i="15"/>
  <c r="E487" i="15"/>
  <c r="D487" i="15"/>
  <c r="C487" i="15"/>
  <c r="B487" i="15"/>
  <c r="A487" i="15"/>
  <c r="E486" i="15"/>
  <c r="D486" i="15"/>
  <c r="C486" i="15"/>
  <c r="B486" i="15"/>
  <c r="A486" i="15"/>
  <c r="E485" i="15"/>
  <c r="D485" i="15"/>
  <c r="C485" i="15"/>
  <c r="B485" i="15"/>
  <c r="A485" i="15"/>
  <c r="E484" i="15"/>
  <c r="D484" i="15"/>
  <c r="C484" i="15"/>
  <c r="B484" i="15"/>
  <c r="A484" i="15"/>
  <c r="E483" i="15"/>
  <c r="D483" i="15"/>
  <c r="C483" i="15"/>
  <c r="B483" i="15"/>
  <c r="A483" i="15"/>
  <c r="E482" i="15"/>
  <c r="D482" i="15"/>
  <c r="C482" i="15"/>
  <c r="B482" i="15"/>
  <c r="A482" i="15"/>
  <c r="E481" i="15"/>
  <c r="D481" i="15"/>
  <c r="C481" i="15"/>
  <c r="B481" i="15"/>
  <c r="A481" i="15"/>
  <c r="E480" i="15"/>
  <c r="D480" i="15"/>
  <c r="C480" i="15"/>
  <c r="B480" i="15"/>
  <c r="A480" i="15"/>
  <c r="E479" i="15"/>
  <c r="D479" i="15"/>
  <c r="C479" i="15"/>
  <c r="B479" i="15"/>
  <c r="A479" i="15"/>
  <c r="E478" i="15"/>
  <c r="D478" i="15"/>
  <c r="C478" i="15"/>
  <c r="B478" i="15"/>
  <c r="A478" i="15"/>
  <c r="E477" i="15"/>
  <c r="D477" i="15"/>
  <c r="C477" i="15"/>
  <c r="B477" i="15"/>
  <c r="A477" i="15"/>
  <c r="E476" i="15"/>
  <c r="D476" i="15"/>
  <c r="C476" i="15"/>
  <c r="B476" i="15"/>
  <c r="A476" i="15"/>
  <c r="E475" i="15"/>
  <c r="D475" i="15"/>
  <c r="C475" i="15"/>
  <c r="B475" i="15"/>
  <c r="A475" i="15"/>
  <c r="E474" i="15"/>
  <c r="D474" i="15"/>
  <c r="C474" i="15"/>
  <c r="B474" i="15"/>
  <c r="A474" i="15"/>
  <c r="E473" i="15"/>
  <c r="D473" i="15"/>
  <c r="C473" i="15"/>
  <c r="B473" i="15"/>
  <c r="A473" i="15"/>
  <c r="E472" i="15"/>
  <c r="D472" i="15"/>
  <c r="C472" i="15"/>
  <c r="B472" i="15"/>
  <c r="A472" i="15"/>
  <c r="E471" i="15"/>
  <c r="D471" i="15"/>
  <c r="C471" i="15"/>
  <c r="B471" i="15"/>
  <c r="A471" i="15"/>
  <c r="E470" i="15"/>
  <c r="D470" i="15"/>
  <c r="C470" i="15"/>
  <c r="B470" i="15"/>
  <c r="A470" i="15"/>
  <c r="E469" i="15"/>
  <c r="D469" i="15"/>
  <c r="C469" i="15"/>
  <c r="B469" i="15"/>
  <c r="A469" i="15"/>
  <c r="E468" i="15"/>
  <c r="D468" i="15"/>
  <c r="C468" i="15"/>
  <c r="B468" i="15"/>
  <c r="A468" i="15"/>
  <c r="E467" i="15"/>
  <c r="D467" i="15"/>
  <c r="C467" i="15"/>
  <c r="B467" i="15"/>
  <c r="A467" i="15"/>
  <c r="E466" i="15"/>
  <c r="D466" i="15"/>
  <c r="C466" i="15"/>
  <c r="B466" i="15"/>
  <c r="A466" i="15"/>
  <c r="E465" i="15"/>
  <c r="D465" i="15"/>
  <c r="C465" i="15"/>
  <c r="B465" i="15"/>
  <c r="A465" i="15"/>
  <c r="E464" i="15"/>
  <c r="D464" i="15"/>
  <c r="C464" i="15"/>
  <c r="B464" i="15"/>
  <c r="A464" i="15"/>
  <c r="E463" i="15"/>
  <c r="D463" i="15"/>
  <c r="C463" i="15"/>
  <c r="B463" i="15"/>
  <c r="A463" i="15"/>
  <c r="E462" i="15"/>
  <c r="D462" i="15"/>
  <c r="C462" i="15"/>
  <c r="B462" i="15"/>
  <c r="A462" i="15"/>
  <c r="E461" i="15"/>
  <c r="D461" i="15"/>
  <c r="C461" i="15"/>
  <c r="B461" i="15"/>
  <c r="A461" i="15"/>
  <c r="E460" i="15"/>
  <c r="D460" i="15"/>
  <c r="C460" i="15"/>
  <c r="B460" i="15"/>
  <c r="A460" i="15"/>
  <c r="E459" i="15"/>
  <c r="D459" i="15"/>
  <c r="C459" i="15"/>
  <c r="B459" i="15"/>
  <c r="A459" i="15"/>
  <c r="E458" i="15"/>
  <c r="D458" i="15"/>
  <c r="C458" i="15"/>
  <c r="B458" i="15"/>
  <c r="A458" i="15"/>
  <c r="E457" i="15"/>
  <c r="D457" i="15"/>
  <c r="C457" i="15"/>
  <c r="B457" i="15"/>
  <c r="A457" i="15"/>
  <c r="E456" i="15"/>
  <c r="D456" i="15"/>
  <c r="C456" i="15"/>
  <c r="B456" i="15"/>
  <c r="A456" i="15"/>
  <c r="E455" i="15"/>
  <c r="D455" i="15"/>
  <c r="C455" i="15"/>
  <c r="B455" i="15"/>
  <c r="A455" i="15"/>
  <c r="E454" i="15"/>
  <c r="D454" i="15"/>
  <c r="C454" i="15"/>
  <c r="B454" i="15"/>
  <c r="A454" i="15"/>
  <c r="E453" i="15"/>
  <c r="D453" i="15"/>
  <c r="C453" i="15"/>
  <c r="B453" i="15"/>
  <c r="A453" i="15"/>
  <c r="E452" i="15"/>
  <c r="D452" i="15"/>
  <c r="C452" i="15"/>
  <c r="B452" i="15"/>
  <c r="A452" i="15"/>
  <c r="E451" i="15"/>
  <c r="D451" i="15"/>
  <c r="C451" i="15"/>
  <c r="B451" i="15"/>
  <c r="A451" i="15"/>
  <c r="E450" i="15"/>
  <c r="D450" i="15"/>
  <c r="C450" i="15"/>
  <c r="B450" i="15"/>
  <c r="A450" i="15"/>
  <c r="E449" i="15"/>
  <c r="D449" i="15"/>
  <c r="C449" i="15"/>
  <c r="B449" i="15"/>
  <c r="A449" i="15"/>
  <c r="E448" i="15"/>
  <c r="D448" i="15"/>
  <c r="C448" i="15"/>
  <c r="B448" i="15"/>
  <c r="A448" i="15"/>
  <c r="E447" i="15"/>
  <c r="D447" i="15"/>
  <c r="C447" i="15"/>
  <c r="B447" i="15"/>
  <c r="A447" i="15"/>
  <c r="E446" i="15"/>
  <c r="D446" i="15"/>
  <c r="C446" i="15"/>
  <c r="B446" i="15"/>
  <c r="A446" i="15"/>
  <c r="E445" i="15"/>
  <c r="D445" i="15"/>
  <c r="C445" i="15"/>
  <c r="B445" i="15"/>
  <c r="A445" i="15"/>
  <c r="E444" i="15"/>
  <c r="D444" i="15"/>
  <c r="C444" i="15"/>
  <c r="B444" i="15"/>
  <c r="A444" i="15"/>
  <c r="E443" i="15"/>
  <c r="D443" i="15"/>
  <c r="C443" i="15"/>
  <c r="B443" i="15"/>
  <c r="A443" i="15"/>
  <c r="E442" i="15"/>
  <c r="D442" i="15"/>
  <c r="C442" i="15"/>
  <c r="B442" i="15"/>
  <c r="A442" i="15"/>
  <c r="E441" i="15"/>
  <c r="D441" i="15"/>
  <c r="C441" i="15"/>
  <c r="B441" i="15"/>
  <c r="A441" i="15"/>
  <c r="E440" i="15"/>
  <c r="D440" i="15"/>
  <c r="C440" i="15"/>
  <c r="B440" i="15"/>
  <c r="A440" i="15"/>
  <c r="E439" i="15"/>
  <c r="D439" i="15"/>
  <c r="C439" i="15"/>
  <c r="B439" i="15"/>
  <c r="A439" i="15"/>
  <c r="E438" i="15"/>
  <c r="D438" i="15"/>
  <c r="C438" i="15"/>
  <c r="B438" i="15"/>
  <c r="A438" i="15"/>
  <c r="E437" i="15"/>
  <c r="D437" i="15"/>
  <c r="C437" i="15"/>
  <c r="B437" i="15"/>
  <c r="A437" i="15"/>
  <c r="E436" i="15"/>
  <c r="D436" i="15"/>
  <c r="C436" i="15"/>
  <c r="B436" i="15"/>
  <c r="A436" i="15"/>
  <c r="E435" i="15"/>
  <c r="D435" i="15"/>
  <c r="C435" i="15"/>
  <c r="B435" i="15"/>
  <c r="A435" i="15"/>
  <c r="E434" i="15"/>
  <c r="D434" i="15"/>
  <c r="C434" i="15"/>
  <c r="B434" i="15"/>
  <c r="A434" i="15"/>
  <c r="E433" i="15"/>
  <c r="D433" i="15"/>
  <c r="C433" i="15"/>
  <c r="B433" i="15"/>
  <c r="A433" i="15"/>
  <c r="E432" i="15"/>
  <c r="D432" i="15"/>
  <c r="C432" i="15"/>
  <c r="B432" i="15"/>
  <c r="A432" i="15"/>
  <c r="E431" i="15"/>
  <c r="D431" i="15"/>
  <c r="C431" i="15"/>
  <c r="B431" i="15"/>
  <c r="A431" i="15"/>
  <c r="E430" i="15"/>
  <c r="D430" i="15"/>
  <c r="C430" i="15"/>
  <c r="B430" i="15"/>
  <c r="A430" i="15"/>
  <c r="E429" i="15"/>
  <c r="D429" i="15"/>
  <c r="C429" i="15"/>
  <c r="B429" i="15"/>
  <c r="A429" i="15"/>
  <c r="E428" i="15"/>
  <c r="D428" i="15"/>
  <c r="C428" i="15"/>
  <c r="B428" i="15"/>
  <c r="A428" i="15"/>
  <c r="E427" i="15"/>
  <c r="D427" i="15"/>
  <c r="C427" i="15"/>
  <c r="B427" i="15"/>
  <c r="A427" i="15"/>
  <c r="E426" i="15"/>
  <c r="D426" i="15"/>
  <c r="C426" i="15"/>
  <c r="B426" i="15"/>
  <c r="A426" i="15"/>
  <c r="E425" i="15"/>
  <c r="D425" i="15"/>
  <c r="C425" i="15"/>
  <c r="B425" i="15"/>
  <c r="A425" i="15"/>
  <c r="E424" i="15"/>
  <c r="D424" i="15"/>
  <c r="C424" i="15"/>
  <c r="B424" i="15"/>
  <c r="A424" i="15"/>
  <c r="E423" i="15"/>
  <c r="D423" i="15"/>
  <c r="C423" i="15"/>
  <c r="B423" i="15"/>
  <c r="A423" i="15"/>
  <c r="E422" i="15"/>
  <c r="D422" i="15"/>
  <c r="B422" i="15"/>
  <c r="A422" i="15"/>
  <c r="E421" i="15"/>
  <c r="D421" i="15"/>
  <c r="B421" i="15"/>
  <c r="A421" i="15"/>
  <c r="E420" i="15"/>
  <c r="D420" i="15"/>
  <c r="B420" i="15"/>
  <c r="A420" i="15"/>
  <c r="E419" i="15"/>
  <c r="D419" i="15"/>
  <c r="B419" i="15"/>
  <c r="A419" i="15"/>
  <c r="E418" i="15"/>
  <c r="D418" i="15"/>
  <c r="B418" i="15"/>
  <c r="A418" i="15"/>
  <c r="E417" i="15"/>
  <c r="D417" i="15"/>
  <c r="C417" i="15"/>
  <c r="B417" i="15"/>
  <c r="A417" i="15"/>
  <c r="E416" i="15"/>
  <c r="D416" i="15"/>
  <c r="B416" i="15"/>
  <c r="A416" i="15"/>
  <c r="E415" i="15"/>
  <c r="D415" i="15"/>
  <c r="C415" i="15"/>
  <c r="B415" i="15"/>
  <c r="A415" i="15"/>
  <c r="E414" i="15"/>
  <c r="D414" i="15"/>
  <c r="B414" i="15"/>
  <c r="A414" i="15"/>
  <c r="E413" i="15"/>
  <c r="D413" i="15"/>
  <c r="C413" i="15"/>
  <c r="B413" i="15"/>
  <c r="A413" i="15"/>
  <c r="E412" i="15"/>
  <c r="D412" i="15"/>
  <c r="B412" i="15"/>
  <c r="A412" i="15"/>
  <c r="E411" i="15"/>
  <c r="D411" i="15"/>
  <c r="B411" i="15"/>
  <c r="A411" i="15"/>
  <c r="E410" i="15"/>
  <c r="D410" i="15"/>
  <c r="B410" i="15"/>
  <c r="A410" i="15"/>
  <c r="E409" i="15"/>
  <c r="D409" i="15"/>
  <c r="C409" i="15"/>
  <c r="B409" i="15"/>
  <c r="A409" i="15"/>
  <c r="E408" i="15"/>
  <c r="D408" i="15"/>
  <c r="B408" i="15"/>
  <c r="A408" i="15"/>
  <c r="E407" i="15"/>
  <c r="D407" i="15"/>
  <c r="C407" i="15"/>
  <c r="B407" i="15"/>
  <c r="A407" i="15"/>
  <c r="E406" i="15"/>
  <c r="D406" i="15"/>
  <c r="B406" i="15"/>
  <c r="A406" i="15"/>
  <c r="E405" i="15"/>
  <c r="D405" i="15"/>
  <c r="C405" i="15"/>
  <c r="B405" i="15"/>
  <c r="A405" i="15"/>
  <c r="E404" i="15"/>
  <c r="D404" i="15"/>
  <c r="B404" i="15"/>
  <c r="A404" i="15"/>
  <c r="E403" i="15"/>
  <c r="D403" i="15"/>
  <c r="B403" i="15"/>
  <c r="A403" i="15"/>
  <c r="E402" i="15"/>
  <c r="D402" i="15"/>
  <c r="B402" i="15"/>
  <c r="A402" i="15"/>
  <c r="E401" i="15"/>
  <c r="D401" i="15"/>
  <c r="B401" i="15"/>
  <c r="A401" i="15"/>
  <c r="E400" i="15"/>
  <c r="D400" i="15"/>
  <c r="B400" i="15"/>
  <c r="A400" i="15"/>
  <c r="E399" i="15"/>
  <c r="D399" i="15"/>
  <c r="B399" i="15"/>
  <c r="A399" i="15"/>
  <c r="E398" i="15"/>
  <c r="D398" i="15"/>
  <c r="B398" i="15"/>
  <c r="A398" i="15"/>
  <c r="E397" i="15"/>
  <c r="D397" i="15"/>
  <c r="B397" i="15"/>
  <c r="A397" i="15"/>
  <c r="E396" i="15"/>
  <c r="D396" i="15"/>
  <c r="B396" i="15"/>
  <c r="A396" i="15"/>
  <c r="E395" i="15"/>
  <c r="D395" i="15"/>
  <c r="B395" i="15"/>
  <c r="A395" i="15"/>
  <c r="E394" i="15"/>
  <c r="D394" i="15"/>
  <c r="B394" i="15"/>
  <c r="A394" i="15"/>
  <c r="E393" i="15"/>
  <c r="D393" i="15"/>
  <c r="B393" i="15"/>
  <c r="A393" i="15"/>
  <c r="E392" i="15"/>
  <c r="D392" i="15"/>
  <c r="B392" i="15"/>
  <c r="A392" i="15"/>
  <c r="E391" i="15"/>
  <c r="D391" i="15"/>
  <c r="B391" i="15"/>
  <c r="A391" i="15"/>
  <c r="E390" i="15"/>
  <c r="D390" i="15"/>
  <c r="B390" i="15"/>
  <c r="A390" i="15"/>
  <c r="E389" i="15"/>
  <c r="D389" i="15"/>
  <c r="B389" i="15"/>
  <c r="A389" i="15"/>
  <c r="E388" i="15"/>
  <c r="D388" i="15"/>
  <c r="B388" i="15"/>
  <c r="A388" i="15"/>
  <c r="E387" i="15"/>
  <c r="D387" i="15"/>
  <c r="B387" i="15"/>
  <c r="A387" i="15"/>
  <c r="E386" i="15"/>
  <c r="D386" i="15"/>
  <c r="B386" i="15"/>
  <c r="A386" i="15"/>
  <c r="E385" i="15"/>
  <c r="D385" i="15"/>
  <c r="B385" i="15"/>
  <c r="A385" i="15"/>
  <c r="E384" i="15"/>
  <c r="D384" i="15"/>
  <c r="B384" i="15"/>
  <c r="A384" i="15"/>
  <c r="E383" i="15"/>
  <c r="D383" i="15"/>
  <c r="B383" i="15"/>
  <c r="A383" i="15"/>
  <c r="E382" i="15"/>
  <c r="D382" i="15"/>
  <c r="B382" i="15"/>
  <c r="A382" i="15"/>
  <c r="E381" i="15"/>
  <c r="D381" i="15"/>
  <c r="B381" i="15"/>
  <c r="A381" i="15"/>
  <c r="E380" i="15"/>
  <c r="D380" i="15"/>
  <c r="B380" i="15"/>
  <c r="A380" i="15"/>
  <c r="E379" i="15"/>
  <c r="D379" i="15"/>
  <c r="B379" i="15"/>
  <c r="A379" i="15"/>
  <c r="E378" i="15"/>
  <c r="D378" i="15"/>
  <c r="B378" i="15"/>
  <c r="A378" i="15"/>
  <c r="E377" i="15"/>
  <c r="D377" i="15"/>
  <c r="B377" i="15"/>
  <c r="A377" i="15"/>
  <c r="E376" i="15"/>
  <c r="D376" i="15"/>
  <c r="B376" i="15"/>
  <c r="A376" i="15"/>
  <c r="E375" i="15"/>
  <c r="D375" i="15"/>
  <c r="B375" i="15"/>
  <c r="A375" i="15"/>
  <c r="E374" i="15"/>
  <c r="D374" i="15"/>
  <c r="B374" i="15"/>
  <c r="A374" i="15"/>
  <c r="E373" i="15"/>
  <c r="D373" i="15"/>
  <c r="B373" i="15"/>
  <c r="A373" i="15"/>
  <c r="E372" i="15"/>
  <c r="D372" i="15"/>
  <c r="B372" i="15"/>
  <c r="A372" i="15"/>
  <c r="E371" i="15"/>
  <c r="D371" i="15"/>
  <c r="B371" i="15"/>
  <c r="A371" i="15"/>
  <c r="E370" i="15"/>
  <c r="D370" i="15"/>
  <c r="B370" i="15"/>
  <c r="A370" i="15"/>
  <c r="E369" i="15"/>
  <c r="D369" i="15"/>
  <c r="B369" i="15"/>
  <c r="A369" i="15"/>
  <c r="E368" i="15"/>
  <c r="D368" i="15"/>
  <c r="B368" i="15"/>
  <c r="A368" i="15"/>
  <c r="E367" i="15"/>
  <c r="D367" i="15"/>
  <c r="B367" i="15"/>
  <c r="A367" i="15"/>
  <c r="E366" i="15"/>
  <c r="D366" i="15"/>
  <c r="B366" i="15"/>
  <c r="A366" i="15"/>
  <c r="E365" i="15"/>
  <c r="D365" i="15"/>
  <c r="B365" i="15"/>
  <c r="A365" i="15"/>
  <c r="E364" i="15"/>
  <c r="D364" i="15"/>
  <c r="B364" i="15"/>
  <c r="A364" i="15"/>
  <c r="E363" i="15"/>
  <c r="D363" i="15"/>
  <c r="B363" i="15"/>
  <c r="A363" i="15"/>
  <c r="E362" i="15"/>
  <c r="D362" i="15"/>
  <c r="B362" i="15"/>
  <c r="A362" i="15"/>
  <c r="E361" i="15"/>
  <c r="D361" i="15"/>
  <c r="B361" i="15"/>
  <c r="A361" i="15"/>
  <c r="E360" i="15"/>
  <c r="D360" i="15"/>
  <c r="B360" i="15"/>
  <c r="A360" i="15"/>
  <c r="E359" i="15"/>
  <c r="D359" i="15"/>
  <c r="B359" i="15"/>
  <c r="A359" i="15"/>
  <c r="E358" i="15"/>
  <c r="D358" i="15"/>
  <c r="B358" i="15"/>
  <c r="A358" i="15"/>
  <c r="E357" i="15"/>
  <c r="D357" i="15"/>
  <c r="B357" i="15"/>
  <c r="A357" i="15"/>
  <c r="E356" i="15"/>
  <c r="D356" i="15"/>
  <c r="B356" i="15"/>
  <c r="A356" i="15"/>
  <c r="E355" i="15"/>
  <c r="D355" i="15"/>
  <c r="B355" i="15"/>
  <c r="A355" i="15"/>
  <c r="E354" i="15"/>
  <c r="D354" i="15"/>
  <c r="B354" i="15"/>
  <c r="A354" i="15"/>
  <c r="E353" i="15"/>
  <c r="D353" i="15"/>
  <c r="B353" i="15"/>
  <c r="A353" i="15"/>
  <c r="E352" i="15"/>
  <c r="D352" i="15"/>
  <c r="B352" i="15"/>
  <c r="A352" i="15"/>
  <c r="E351" i="15"/>
  <c r="D351" i="15"/>
  <c r="B351" i="15"/>
  <c r="A351" i="15"/>
  <c r="E350" i="15"/>
  <c r="D350" i="15"/>
  <c r="B350" i="15"/>
  <c r="A350" i="15"/>
  <c r="E349" i="15"/>
  <c r="D349" i="15"/>
  <c r="B349" i="15"/>
  <c r="A349" i="15"/>
  <c r="E348" i="15"/>
  <c r="D348" i="15"/>
  <c r="B348" i="15"/>
  <c r="A348" i="15"/>
  <c r="E347" i="15"/>
  <c r="D347" i="15"/>
  <c r="B347" i="15"/>
  <c r="A347" i="15"/>
  <c r="E346" i="15"/>
  <c r="D346" i="15"/>
  <c r="B346" i="15"/>
  <c r="A346" i="15"/>
  <c r="E345" i="15"/>
  <c r="D345" i="15"/>
  <c r="B345" i="15"/>
  <c r="A345" i="15"/>
  <c r="E344" i="15"/>
  <c r="D344" i="15"/>
  <c r="B344" i="15"/>
  <c r="A344" i="15"/>
  <c r="E343" i="15"/>
  <c r="D343" i="15"/>
  <c r="B343" i="15"/>
  <c r="A343" i="15"/>
  <c r="E342" i="15"/>
  <c r="D342" i="15"/>
  <c r="B342" i="15"/>
  <c r="A342" i="15"/>
  <c r="E341" i="15"/>
  <c r="D341" i="15"/>
  <c r="B341" i="15"/>
  <c r="A341" i="15"/>
  <c r="E340" i="15"/>
  <c r="D340" i="15"/>
  <c r="B340" i="15"/>
  <c r="A340" i="15"/>
  <c r="E339" i="15"/>
  <c r="D339" i="15"/>
  <c r="B339" i="15"/>
  <c r="A339" i="15"/>
  <c r="E338" i="15"/>
  <c r="D338" i="15"/>
  <c r="B338" i="15"/>
  <c r="A338" i="15"/>
  <c r="E337" i="15"/>
  <c r="D337" i="15"/>
  <c r="B337" i="15"/>
  <c r="A337" i="15"/>
  <c r="E336" i="15"/>
  <c r="D336" i="15"/>
  <c r="C336" i="15"/>
  <c r="B336" i="15"/>
  <c r="A336" i="15"/>
  <c r="E335" i="15"/>
  <c r="D335" i="15"/>
  <c r="B335" i="15"/>
  <c r="A335" i="15"/>
  <c r="E334" i="15"/>
  <c r="D334" i="15"/>
  <c r="B334" i="15"/>
  <c r="A334" i="15"/>
  <c r="E333" i="15"/>
  <c r="D333" i="15"/>
  <c r="B333" i="15"/>
  <c r="A333" i="15"/>
  <c r="E332" i="15"/>
  <c r="D332" i="15"/>
  <c r="B332" i="15"/>
  <c r="A332" i="15"/>
  <c r="E331" i="15"/>
  <c r="D331" i="15"/>
  <c r="B331" i="15"/>
  <c r="A331" i="15"/>
  <c r="E330" i="15"/>
  <c r="D330" i="15"/>
  <c r="B330" i="15"/>
  <c r="A330" i="15"/>
  <c r="E329" i="15"/>
  <c r="D329" i="15"/>
  <c r="B329" i="15"/>
  <c r="A329" i="15"/>
  <c r="E328" i="15"/>
  <c r="D328" i="15"/>
  <c r="B328" i="15"/>
  <c r="A328" i="15"/>
  <c r="E327" i="15"/>
  <c r="D327" i="15"/>
  <c r="B327" i="15"/>
  <c r="A327" i="15"/>
  <c r="E326" i="15"/>
  <c r="D326" i="15"/>
  <c r="B326" i="15"/>
  <c r="A326" i="15"/>
  <c r="E325" i="15"/>
  <c r="D325" i="15"/>
  <c r="B325" i="15"/>
  <c r="A325" i="15"/>
  <c r="E324" i="15"/>
  <c r="D324" i="15"/>
  <c r="B324" i="15"/>
  <c r="A324" i="15"/>
  <c r="E323" i="15"/>
  <c r="D323" i="15"/>
  <c r="B323" i="15"/>
  <c r="A323" i="15"/>
  <c r="E322" i="15"/>
  <c r="D322" i="15"/>
  <c r="B322" i="15"/>
  <c r="A322" i="15"/>
  <c r="E321" i="15"/>
  <c r="D321" i="15"/>
  <c r="B321" i="15"/>
  <c r="A321" i="15"/>
  <c r="E320" i="15"/>
  <c r="D320" i="15"/>
  <c r="B320" i="15"/>
  <c r="A320" i="15"/>
  <c r="E319" i="15"/>
  <c r="D319" i="15"/>
  <c r="B319" i="15"/>
  <c r="A319" i="15"/>
  <c r="E318" i="15"/>
  <c r="D318" i="15"/>
  <c r="B318" i="15"/>
  <c r="A318" i="15"/>
  <c r="E317" i="15"/>
  <c r="D317" i="15"/>
  <c r="B317" i="15"/>
  <c r="A317" i="15"/>
  <c r="E316" i="15"/>
  <c r="D316" i="15"/>
  <c r="B316" i="15"/>
  <c r="A316" i="15"/>
  <c r="E315" i="15"/>
  <c r="D315" i="15"/>
  <c r="B315" i="15"/>
  <c r="A315" i="15"/>
  <c r="E314" i="15"/>
  <c r="D314" i="15"/>
  <c r="B314" i="15"/>
  <c r="A314" i="15"/>
  <c r="E313" i="15"/>
  <c r="D313" i="15"/>
  <c r="B313" i="15"/>
  <c r="A313" i="15"/>
  <c r="E312" i="15"/>
  <c r="D312" i="15"/>
  <c r="B312" i="15"/>
  <c r="A312" i="15"/>
  <c r="E311" i="15"/>
  <c r="D311" i="15"/>
  <c r="B311" i="15"/>
  <c r="A311" i="15"/>
  <c r="E310" i="15"/>
  <c r="D310" i="15"/>
  <c r="B310" i="15"/>
  <c r="A310" i="15"/>
  <c r="E309" i="15"/>
  <c r="D309" i="15"/>
  <c r="B309" i="15"/>
  <c r="A309" i="15"/>
  <c r="E308" i="15"/>
  <c r="D308" i="15"/>
  <c r="B308" i="15"/>
  <c r="A308" i="15"/>
  <c r="E307" i="15"/>
  <c r="D307" i="15"/>
  <c r="B307" i="15"/>
  <c r="A307" i="15"/>
  <c r="E306" i="15"/>
  <c r="D306" i="15"/>
  <c r="B306" i="15"/>
  <c r="A306" i="15"/>
  <c r="E305" i="15"/>
  <c r="D305" i="15"/>
  <c r="B305" i="15"/>
  <c r="A305" i="15"/>
  <c r="E304" i="15"/>
  <c r="D304" i="15"/>
  <c r="B304" i="15"/>
  <c r="A304" i="15"/>
  <c r="E303" i="15"/>
  <c r="D303" i="15"/>
  <c r="B303" i="15"/>
  <c r="A303" i="15"/>
  <c r="E302" i="15"/>
  <c r="D302" i="15"/>
  <c r="B302" i="15"/>
  <c r="A302" i="15"/>
  <c r="E301" i="15"/>
  <c r="D301" i="15"/>
  <c r="C301" i="15"/>
  <c r="B301" i="15"/>
  <c r="A301" i="15"/>
  <c r="E300" i="15"/>
  <c r="D300" i="15"/>
  <c r="C300" i="15"/>
  <c r="B300" i="15"/>
  <c r="A300" i="15"/>
  <c r="E299" i="15"/>
  <c r="D299" i="15"/>
  <c r="C299" i="15"/>
  <c r="B299" i="15"/>
  <c r="A299" i="15"/>
  <c r="E298" i="15"/>
  <c r="D298" i="15"/>
  <c r="C298" i="15"/>
  <c r="B298" i="15"/>
  <c r="A298" i="15"/>
  <c r="E297" i="15"/>
  <c r="D297" i="15"/>
  <c r="C297" i="15"/>
  <c r="B297" i="15"/>
  <c r="A297" i="15"/>
  <c r="E296" i="15"/>
  <c r="D296" i="15"/>
  <c r="C296" i="15"/>
  <c r="B296" i="15"/>
  <c r="A296" i="15"/>
  <c r="E295" i="15"/>
  <c r="D295" i="15"/>
  <c r="C295" i="15"/>
  <c r="B295" i="15"/>
  <c r="A295" i="15"/>
  <c r="E294" i="15"/>
  <c r="D294" i="15"/>
  <c r="C294" i="15"/>
  <c r="B294" i="15"/>
  <c r="A294" i="15"/>
  <c r="E293" i="15"/>
  <c r="D293" i="15"/>
  <c r="C293" i="15"/>
  <c r="B293" i="15"/>
  <c r="A293" i="15"/>
  <c r="E292" i="15"/>
  <c r="D292" i="15"/>
  <c r="B292" i="15"/>
  <c r="A292" i="15"/>
  <c r="E291" i="15"/>
  <c r="D291" i="15"/>
  <c r="B291" i="15"/>
  <c r="A291" i="15"/>
  <c r="E290" i="15"/>
  <c r="D290" i="15"/>
  <c r="B290" i="15"/>
  <c r="A290" i="15"/>
  <c r="E289" i="15"/>
  <c r="D289" i="15"/>
  <c r="B289" i="15"/>
  <c r="A289" i="15"/>
  <c r="E288" i="15"/>
  <c r="D288" i="15"/>
  <c r="B288" i="15"/>
  <c r="A288" i="15"/>
  <c r="E287" i="15"/>
  <c r="D287" i="15"/>
  <c r="C287" i="15"/>
  <c r="B287" i="15"/>
  <c r="A287" i="15"/>
  <c r="E286" i="15"/>
  <c r="D286" i="15"/>
  <c r="B286" i="15"/>
  <c r="A286" i="15"/>
  <c r="E285" i="15"/>
  <c r="D285" i="15"/>
  <c r="B285" i="15"/>
  <c r="A285" i="15"/>
  <c r="E284" i="15"/>
  <c r="D284" i="15"/>
  <c r="C284" i="15"/>
  <c r="B284" i="15"/>
  <c r="A284" i="15"/>
  <c r="E283" i="15"/>
  <c r="D283" i="15"/>
  <c r="B283" i="15"/>
  <c r="A283" i="15"/>
  <c r="E282" i="15"/>
  <c r="D282" i="15"/>
  <c r="B282" i="15"/>
  <c r="A282" i="15"/>
  <c r="E281" i="15"/>
  <c r="D281" i="15"/>
  <c r="B281" i="15"/>
  <c r="A281" i="15"/>
  <c r="E280" i="15"/>
  <c r="D280" i="15"/>
  <c r="B280" i="15"/>
  <c r="A280" i="15"/>
  <c r="E279" i="15"/>
  <c r="D279" i="15"/>
  <c r="C279" i="15"/>
  <c r="B279" i="15"/>
  <c r="A279" i="15"/>
  <c r="E278" i="15"/>
  <c r="D278" i="15"/>
  <c r="B278" i="15"/>
  <c r="A278" i="15"/>
  <c r="E277" i="15"/>
  <c r="D277" i="15"/>
  <c r="B277" i="15"/>
  <c r="A277" i="15"/>
  <c r="E276" i="15"/>
  <c r="D276" i="15"/>
  <c r="C276" i="15"/>
  <c r="B276" i="15"/>
  <c r="A276" i="15"/>
  <c r="E275" i="15"/>
  <c r="D275" i="15"/>
  <c r="B275" i="15"/>
  <c r="A275" i="15"/>
  <c r="E274" i="15"/>
  <c r="D274" i="15"/>
  <c r="B274" i="15"/>
  <c r="A274" i="15"/>
  <c r="E273" i="15"/>
  <c r="D273" i="15"/>
  <c r="B273" i="15"/>
  <c r="A273" i="15"/>
  <c r="E272" i="15"/>
  <c r="D272" i="15"/>
  <c r="B272" i="15"/>
  <c r="A272" i="15"/>
  <c r="E271" i="15"/>
  <c r="D271" i="15"/>
  <c r="C271" i="15"/>
  <c r="B271" i="15"/>
  <c r="A271" i="15"/>
  <c r="E270" i="15"/>
  <c r="D270" i="15"/>
  <c r="B270" i="15"/>
  <c r="A270" i="15"/>
  <c r="E269" i="15"/>
  <c r="D269" i="15"/>
  <c r="B269" i="15"/>
  <c r="A269" i="15"/>
  <c r="E268" i="15"/>
  <c r="D268" i="15"/>
  <c r="C268" i="15"/>
  <c r="B268" i="15"/>
  <c r="A268" i="15"/>
  <c r="E267" i="15"/>
  <c r="D267" i="15"/>
  <c r="B267" i="15"/>
  <c r="A267" i="15"/>
  <c r="E266" i="15"/>
  <c r="D266" i="15"/>
  <c r="B266" i="15"/>
  <c r="A266" i="15"/>
  <c r="E265" i="15"/>
  <c r="D265" i="15"/>
  <c r="B265" i="15"/>
  <c r="A265" i="15"/>
  <c r="E264" i="15"/>
  <c r="D264" i="15"/>
  <c r="B264" i="15"/>
  <c r="A264" i="15"/>
  <c r="E263" i="15"/>
  <c r="D263" i="15"/>
  <c r="C263" i="15"/>
  <c r="B263" i="15"/>
  <c r="A263" i="15"/>
  <c r="E262" i="15"/>
  <c r="D262" i="15"/>
  <c r="B262" i="15"/>
  <c r="A262" i="15"/>
  <c r="E261" i="15"/>
  <c r="D261" i="15"/>
  <c r="B261" i="15"/>
  <c r="A261" i="15"/>
  <c r="E260" i="15"/>
  <c r="D260" i="15"/>
  <c r="C260" i="15"/>
  <c r="B260" i="15"/>
  <c r="A260" i="15"/>
  <c r="E259" i="15"/>
  <c r="D259" i="15"/>
  <c r="B259" i="15"/>
  <c r="A259" i="15"/>
  <c r="E258" i="15"/>
  <c r="D258" i="15"/>
  <c r="B258" i="15"/>
  <c r="A258" i="15"/>
  <c r="E257" i="15"/>
  <c r="D257" i="15"/>
  <c r="B257" i="15"/>
  <c r="A257" i="15"/>
  <c r="E256" i="15"/>
  <c r="D256" i="15"/>
  <c r="B256" i="15"/>
  <c r="A256" i="15"/>
  <c r="E255" i="15"/>
  <c r="D255" i="15"/>
  <c r="B255" i="15"/>
  <c r="A255" i="15"/>
  <c r="E254" i="15"/>
  <c r="D254" i="15"/>
  <c r="B254" i="15"/>
  <c r="A254" i="15"/>
  <c r="E253" i="15"/>
  <c r="D253" i="15"/>
  <c r="B253" i="15"/>
  <c r="A253" i="15"/>
  <c r="E252" i="15"/>
  <c r="D252" i="15"/>
  <c r="B252" i="15"/>
  <c r="A252" i="15"/>
  <c r="E251" i="15"/>
  <c r="D251" i="15"/>
  <c r="B251" i="15"/>
  <c r="A251" i="15"/>
  <c r="E250" i="15"/>
  <c r="D250" i="15"/>
  <c r="B250" i="15"/>
  <c r="A250" i="15"/>
  <c r="E249" i="15"/>
  <c r="D249" i="15"/>
  <c r="B249" i="15"/>
  <c r="A249" i="15"/>
  <c r="E248" i="15"/>
  <c r="D248" i="15"/>
  <c r="B248" i="15"/>
  <c r="A248" i="15"/>
  <c r="E247" i="15"/>
  <c r="D247" i="15"/>
  <c r="B247" i="15"/>
  <c r="A247" i="15"/>
  <c r="E246" i="15"/>
  <c r="D246" i="15"/>
  <c r="C246" i="15"/>
  <c r="B246" i="15"/>
  <c r="A246" i="15"/>
  <c r="E245" i="15"/>
  <c r="D245" i="15"/>
  <c r="B245" i="15"/>
  <c r="A245" i="15"/>
  <c r="E244" i="15"/>
  <c r="D244" i="15"/>
  <c r="B244" i="15"/>
  <c r="A244" i="15"/>
  <c r="E243" i="15"/>
  <c r="D243" i="15"/>
  <c r="B243" i="15"/>
  <c r="A243" i="15"/>
  <c r="E242" i="15"/>
  <c r="D242" i="15"/>
  <c r="B242" i="15"/>
  <c r="A242" i="15"/>
  <c r="E241" i="15"/>
  <c r="D241" i="15"/>
  <c r="B241" i="15"/>
  <c r="A241" i="15"/>
  <c r="E240" i="15"/>
  <c r="D240" i="15"/>
  <c r="B240" i="15"/>
  <c r="A240" i="15"/>
  <c r="E239" i="15"/>
  <c r="D239" i="15"/>
  <c r="B239" i="15"/>
  <c r="A239" i="15"/>
  <c r="E238" i="15"/>
  <c r="D238" i="15"/>
  <c r="B238" i="15"/>
  <c r="A238" i="15"/>
  <c r="E237" i="15"/>
  <c r="D237" i="15"/>
  <c r="C237" i="15"/>
  <c r="B237" i="15"/>
  <c r="A237" i="15"/>
  <c r="E236" i="15"/>
  <c r="D236" i="15"/>
  <c r="B236" i="15"/>
  <c r="A236" i="15"/>
  <c r="E235" i="15"/>
  <c r="D235" i="15"/>
  <c r="B235" i="15"/>
  <c r="A235" i="15"/>
  <c r="E234" i="15"/>
  <c r="D234" i="15"/>
  <c r="B234" i="15"/>
  <c r="A234" i="15"/>
  <c r="E233" i="15"/>
  <c r="D233" i="15"/>
  <c r="B233" i="15"/>
  <c r="A233" i="15"/>
  <c r="E232" i="15"/>
  <c r="D232" i="15"/>
  <c r="B232" i="15"/>
  <c r="A232" i="15"/>
  <c r="E231" i="15"/>
  <c r="D231" i="15"/>
  <c r="B231" i="15"/>
  <c r="A231" i="15"/>
  <c r="E230" i="15"/>
  <c r="D230" i="15"/>
  <c r="B230" i="15"/>
  <c r="A230" i="15"/>
  <c r="E229" i="15"/>
  <c r="D229" i="15"/>
  <c r="B229" i="15"/>
  <c r="A229" i="15"/>
  <c r="E228" i="15"/>
  <c r="D228" i="15"/>
  <c r="B228" i="15"/>
  <c r="A228" i="15"/>
  <c r="E227" i="15"/>
  <c r="D227" i="15"/>
  <c r="B227" i="15"/>
  <c r="A227" i="15"/>
  <c r="E226" i="15"/>
  <c r="D226" i="15"/>
  <c r="B226" i="15"/>
  <c r="A226" i="15"/>
  <c r="E225" i="15"/>
  <c r="D225" i="15"/>
  <c r="B225" i="15"/>
  <c r="A225" i="15"/>
  <c r="E224" i="15"/>
  <c r="D224" i="15"/>
  <c r="B224" i="15"/>
  <c r="A224" i="15"/>
  <c r="E223" i="15"/>
  <c r="D223" i="15"/>
  <c r="B223" i="15"/>
  <c r="A223" i="15"/>
  <c r="E222" i="15"/>
  <c r="D222" i="15"/>
  <c r="B222" i="15"/>
  <c r="A222" i="15"/>
  <c r="E221" i="15"/>
  <c r="D221" i="15"/>
  <c r="B221" i="15"/>
  <c r="A221" i="15"/>
  <c r="E220" i="15"/>
  <c r="D220" i="15"/>
  <c r="B220" i="15"/>
  <c r="A220" i="15"/>
  <c r="E219" i="15"/>
  <c r="D219" i="15"/>
  <c r="B219" i="15"/>
  <c r="A219" i="15"/>
  <c r="E218" i="15"/>
  <c r="D218" i="15"/>
  <c r="C218" i="15"/>
  <c r="B218" i="15"/>
  <c r="A218" i="15"/>
  <c r="E217" i="15"/>
  <c r="D217" i="15"/>
  <c r="B217" i="15"/>
  <c r="A217" i="15"/>
  <c r="E216" i="15"/>
  <c r="D216" i="15"/>
  <c r="B216" i="15"/>
  <c r="A216" i="15"/>
  <c r="E215" i="15"/>
  <c r="D215" i="15"/>
  <c r="B215" i="15"/>
  <c r="A215" i="15"/>
  <c r="E214" i="15"/>
  <c r="D214" i="15"/>
  <c r="B214" i="15"/>
  <c r="A214" i="15"/>
  <c r="E213" i="15"/>
  <c r="D213" i="15"/>
  <c r="B213" i="15"/>
  <c r="A213" i="15"/>
  <c r="E212" i="15"/>
  <c r="D212" i="15"/>
  <c r="B212" i="15"/>
  <c r="A212" i="15"/>
  <c r="E211" i="15"/>
  <c r="D211" i="15"/>
  <c r="B211" i="15"/>
  <c r="A211" i="15"/>
  <c r="E210" i="15"/>
  <c r="D210" i="15"/>
  <c r="B210" i="15"/>
  <c r="A210" i="15"/>
  <c r="E209" i="15"/>
  <c r="D209" i="15"/>
  <c r="B209" i="15"/>
  <c r="A209" i="15"/>
  <c r="E208" i="15"/>
  <c r="D208" i="15"/>
  <c r="B208" i="15"/>
  <c r="A208" i="15"/>
  <c r="E207" i="15"/>
  <c r="D207" i="15"/>
  <c r="B207" i="15"/>
  <c r="A207" i="15"/>
  <c r="E206" i="15"/>
  <c r="D206" i="15"/>
  <c r="B206" i="15"/>
  <c r="A206" i="15"/>
  <c r="E205" i="15"/>
  <c r="D205" i="15"/>
  <c r="B205" i="15"/>
  <c r="A205" i="15"/>
  <c r="E204" i="15"/>
  <c r="D204" i="15"/>
  <c r="B204" i="15"/>
  <c r="A204" i="15"/>
  <c r="E203" i="15"/>
  <c r="D203" i="15"/>
  <c r="B203" i="15"/>
  <c r="A203" i="15"/>
  <c r="E202" i="15"/>
  <c r="D202" i="15"/>
  <c r="B202" i="15"/>
  <c r="A202" i="15"/>
  <c r="E201" i="15"/>
  <c r="D201" i="15"/>
  <c r="C201" i="15"/>
  <c r="B201" i="15"/>
  <c r="A201" i="15"/>
  <c r="E200" i="15"/>
  <c r="D200" i="15"/>
  <c r="C200" i="15"/>
  <c r="B200" i="15"/>
  <c r="A200" i="15"/>
  <c r="E199" i="15"/>
  <c r="D199" i="15"/>
  <c r="C199" i="15"/>
  <c r="B199" i="15"/>
  <c r="A199" i="15"/>
  <c r="E198" i="15"/>
  <c r="D198" i="15"/>
  <c r="C198" i="15"/>
  <c r="B198" i="15"/>
  <c r="A198" i="15"/>
  <c r="E197" i="15"/>
  <c r="D197" i="15"/>
  <c r="C197" i="15"/>
  <c r="B197" i="15"/>
  <c r="A197" i="15"/>
  <c r="E196" i="15"/>
  <c r="D196" i="15"/>
  <c r="C196" i="15"/>
  <c r="B196" i="15"/>
  <c r="A196" i="15"/>
  <c r="E195" i="15"/>
  <c r="D195" i="15"/>
  <c r="C195" i="15"/>
  <c r="B195" i="15"/>
  <c r="A195" i="15"/>
  <c r="E194" i="15"/>
  <c r="D194" i="15"/>
  <c r="C194" i="15"/>
  <c r="B194" i="15"/>
  <c r="A194" i="15"/>
  <c r="E193" i="15"/>
  <c r="D193" i="15"/>
  <c r="C193" i="15"/>
  <c r="B193" i="15"/>
  <c r="A193" i="15"/>
  <c r="E192" i="15"/>
  <c r="D192" i="15"/>
  <c r="C192" i="15"/>
  <c r="B192" i="15"/>
  <c r="A192" i="15"/>
  <c r="E191" i="15"/>
  <c r="D191" i="15"/>
  <c r="B191" i="15"/>
  <c r="A191" i="15"/>
  <c r="E190" i="15"/>
  <c r="D190" i="15"/>
  <c r="B190" i="15"/>
  <c r="A190" i="15"/>
  <c r="E189" i="15"/>
  <c r="D189" i="15"/>
  <c r="C189" i="15"/>
  <c r="B189" i="15"/>
  <c r="A189" i="15"/>
  <c r="E188" i="15"/>
  <c r="D188" i="15"/>
  <c r="B188" i="15"/>
  <c r="A188" i="15"/>
  <c r="E187" i="15"/>
  <c r="D187" i="15"/>
  <c r="B187" i="15"/>
  <c r="A187" i="15"/>
  <c r="E186" i="15"/>
  <c r="D186" i="15"/>
  <c r="C186" i="15"/>
  <c r="B186" i="15"/>
  <c r="A186" i="15"/>
  <c r="E185" i="15"/>
  <c r="D185" i="15"/>
  <c r="B185" i="15"/>
  <c r="A185" i="15"/>
  <c r="E184" i="15"/>
  <c r="D184" i="15"/>
  <c r="B184" i="15"/>
  <c r="A184" i="15"/>
  <c r="E183" i="15"/>
  <c r="D183" i="15"/>
  <c r="B183" i="15"/>
  <c r="A183" i="15"/>
  <c r="E182" i="15"/>
  <c r="D182" i="15"/>
  <c r="B182" i="15"/>
  <c r="A182" i="15"/>
  <c r="E181" i="15"/>
  <c r="D181" i="15"/>
  <c r="C181" i="15"/>
  <c r="B181" i="15"/>
  <c r="A181" i="15"/>
  <c r="E180" i="15"/>
  <c r="D180" i="15"/>
  <c r="B180" i="15"/>
  <c r="A180" i="15"/>
  <c r="E179" i="15"/>
  <c r="D179" i="15"/>
  <c r="B179" i="15"/>
  <c r="A179" i="15"/>
  <c r="E178" i="15"/>
  <c r="D178" i="15"/>
  <c r="C178" i="15"/>
  <c r="B178" i="15"/>
  <c r="A178" i="15"/>
  <c r="E177" i="15"/>
  <c r="D177" i="15"/>
  <c r="B177" i="15"/>
  <c r="A177" i="15"/>
  <c r="E176" i="15"/>
  <c r="D176" i="15"/>
  <c r="B176" i="15"/>
  <c r="A176" i="15"/>
  <c r="E175" i="15"/>
  <c r="D175" i="15"/>
  <c r="B175" i="15"/>
  <c r="A175" i="15"/>
  <c r="E174" i="15"/>
  <c r="D174" i="15"/>
  <c r="B174" i="15"/>
  <c r="A174" i="15"/>
  <c r="E173" i="15"/>
  <c r="D173" i="15"/>
  <c r="C173" i="15"/>
  <c r="B173" i="15"/>
  <c r="A173" i="15"/>
  <c r="E172" i="15"/>
  <c r="D172" i="15"/>
  <c r="B172" i="15"/>
  <c r="A172" i="15"/>
  <c r="E171" i="15"/>
  <c r="D171" i="15"/>
  <c r="B171" i="15"/>
  <c r="A171" i="15"/>
  <c r="E170" i="15"/>
  <c r="D170" i="15"/>
  <c r="B170" i="15"/>
  <c r="A170" i="15"/>
  <c r="E169" i="15"/>
  <c r="D169" i="15"/>
  <c r="B169" i="15"/>
  <c r="A169" i="15"/>
  <c r="E168" i="15"/>
  <c r="D168" i="15"/>
  <c r="B168" i="15"/>
  <c r="A168" i="15"/>
  <c r="E167" i="15"/>
  <c r="D167" i="15"/>
  <c r="B167" i="15"/>
  <c r="A167" i="15"/>
  <c r="E166" i="15"/>
  <c r="D166" i="15"/>
  <c r="B166" i="15"/>
  <c r="A166" i="15"/>
  <c r="E165" i="15"/>
  <c r="D165" i="15"/>
  <c r="B165" i="15"/>
  <c r="A165" i="15"/>
  <c r="E164" i="15"/>
  <c r="D164" i="15"/>
  <c r="B164" i="15"/>
  <c r="A164" i="15"/>
  <c r="E163" i="15"/>
  <c r="D163" i="15"/>
  <c r="B163" i="15"/>
  <c r="A163" i="15"/>
  <c r="E162" i="15"/>
  <c r="D162" i="15"/>
  <c r="B162" i="15"/>
  <c r="A162" i="15"/>
  <c r="E161" i="15"/>
  <c r="D161" i="15"/>
  <c r="B161" i="15"/>
  <c r="A161" i="15"/>
  <c r="E160" i="15"/>
  <c r="D160" i="15"/>
  <c r="B160" i="15"/>
  <c r="A160" i="15"/>
  <c r="E159" i="15"/>
  <c r="D159" i="15"/>
  <c r="B159" i="15"/>
  <c r="A159" i="15"/>
  <c r="E158" i="15"/>
  <c r="D158" i="15"/>
  <c r="B158" i="15"/>
  <c r="A158" i="15"/>
  <c r="E157" i="15"/>
  <c r="D157" i="15"/>
  <c r="B157" i="15"/>
  <c r="A157" i="15"/>
  <c r="E156" i="15"/>
  <c r="D156" i="15"/>
  <c r="B156" i="15"/>
  <c r="A156" i="15"/>
  <c r="E155" i="15"/>
  <c r="D155" i="15"/>
  <c r="B155" i="15"/>
  <c r="A155" i="15"/>
  <c r="E154" i="15"/>
  <c r="D154" i="15"/>
  <c r="B154" i="15"/>
  <c r="A154" i="15"/>
  <c r="E153" i="15"/>
  <c r="D153" i="15"/>
  <c r="B153" i="15"/>
  <c r="A153" i="15"/>
  <c r="E152" i="15"/>
  <c r="D152" i="15"/>
  <c r="B152" i="15"/>
  <c r="A152" i="15"/>
  <c r="E151" i="15"/>
  <c r="D151" i="15"/>
  <c r="B151" i="15"/>
  <c r="A151" i="15"/>
  <c r="E150" i="15"/>
  <c r="D150" i="15"/>
  <c r="B150" i="15"/>
  <c r="A150" i="15"/>
  <c r="E149" i="15"/>
  <c r="D149" i="15"/>
  <c r="B149" i="15"/>
  <c r="A149" i="15"/>
  <c r="E148" i="15"/>
  <c r="D148" i="15"/>
  <c r="B148" i="15"/>
  <c r="A148" i="15"/>
  <c r="E147" i="15"/>
  <c r="D147" i="15"/>
  <c r="B147" i="15"/>
  <c r="A147" i="15"/>
  <c r="E146" i="15"/>
  <c r="D146" i="15"/>
  <c r="B146" i="15"/>
  <c r="A146" i="15"/>
  <c r="E145" i="15"/>
  <c r="D145" i="15"/>
  <c r="B145" i="15"/>
  <c r="A145" i="15"/>
  <c r="E144" i="15"/>
  <c r="D144" i="15"/>
  <c r="B144" i="15"/>
  <c r="A144" i="15"/>
  <c r="E143" i="15"/>
  <c r="D143" i="15"/>
  <c r="B143" i="15"/>
  <c r="A143" i="15"/>
  <c r="E142" i="15"/>
  <c r="D142" i="15"/>
  <c r="B142" i="15"/>
  <c r="A142" i="15"/>
  <c r="E141" i="15"/>
  <c r="D141" i="15"/>
  <c r="B141" i="15"/>
  <c r="A141" i="15"/>
  <c r="E140" i="15"/>
  <c r="D140" i="15"/>
  <c r="B140" i="15"/>
  <c r="A140" i="15"/>
  <c r="E139" i="15"/>
  <c r="D139" i="15"/>
  <c r="B139" i="15"/>
  <c r="A139" i="15"/>
  <c r="E138" i="15"/>
  <c r="D138" i="15"/>
  <c r="B138" i="15"/>
  <c r="A138" i="15"/>
  <c r="E137" i="15"/>
  <c r="D137" i="15"/>
  <c r="B137" i="15"/>
  <c r="A137" i="15"/>
  <c r="E136" i="15"/>
  <c r="D136" i="15"/>
  <c r="B136" i="15"/>
  <c r="A136" i="15"/>
  <c r="E135" i="15"/>
  <c r="D135" i="15"/>
  <c r="B135" i="15"/>
  <c r="A135" i="15"/>
  <c r="E134" i="15"/>
  <c r="D134" i="15"/>
  <c r="B134" i="15"/>
  <c r="A134" i="15"/>
  <c r="E133" i="15"/>
  <c r="D133" i="15"/>
  <c r="C133" i="15"/>
  <c r="B133" i="15"/>
  <c r="A133" i="15"/>
  <c r="E132" i="15"/>
  <c r="D132" i="15"/>
  <c r="B132" i="15"/>
  <c r="A132" i="15"/>
  <c r="E131" i="15"/>
  <c r="D131" i="15"/>
  <c r="B131" i="15"/>
  <c r="A131" i="15"/>
  <c r="E130" i="15"/>
  <c r="D130" i="15"/>
  <c r="B130" i="15"/>
  <c r="A130" i="15"/>
  <c r="E129" i="15"/>
  <c r="D129" i="15"/>
  <c r="B129" i="15"/>
  <c r="A129" i="15"/>
  <c r="E128" i="15"/>
  <c r="D128" i="15"/>
  <c r="B128" i="15"/>
  <c r="A128" i="15"/>
  <c r="E127" i="15"/>
  <c r="D127" i="15"/>
  <c r="B127" i="15"/>
  <c r="A127" i="15"/>
  <c r="E126" i="15"/>
  <c r="D126" i="15"/>
  <c r="B126" i="15"/>
  <c r="A126" i="15"/>
  <c r="E125" i="15"/>
  <c r="D125" i="15"/>
  <c r="B125" i="15"/>
  <c r="A125" i="15"/>
  <c r="E124" i="15"/>
  <c r="D124" i="15"/>
  <c r="B124" i="15"/>
  <c r="A124" i="15"/>
  <c r="E123" i="15"/>
  <c r="D123" i="15"/>
  <c r="B123" i="15"/>
  <c r="A123" i="15"/>
  <c r="E122" i="15"/>
  <c r="D122" i="15"/>
  <c r="B122" i="15"/>
  <c r="A122" i="15"/>
  <c r="E121" i="15"/>
  <c r="D121" i="15"/>
  <c r="B121" i="15"/>
  <c r="A121" i="15"/>
  <c r="E120" i="15"/>
  <c r="D120" i="15"/>
  <c r="B120" i="15"/>
  <c r="A120" i="15"/>
  <c r="E119" i="15"/>
  <c r="D119" i="15"/>
  <c r="B119" i="15"/>
  <c r="A119" i="15"/>
  <c r="E118" i="15"/>
  <c r="D118" i="15"/>
  <c r="B118" i="15"/>
  <c r="A118" i="15"/>
  <c r="E117" i="15"/>
  <c r="D117" i="15"/>
  <c r="C117" i="15"/>
  <c r="B117" i="15"/>
  <c r="A117" i="15"/>
  <c r="E116" i="15"/>
  <c r="D116" i="15"/>
  <c r="B116" i="15"/>
  <c r="A116" i="15"/>
  <c r="E115" i="15"/>
  <c r="D115" i="15"/>
  <c r="B115" i="15"/>
  <c r="A115" i="15"/>
  <c r="E114" i="15"/>
  <c r="D114" i="15"/>
  <c r="B114" i="15"/>
  <c r="A114" i="15"/>
  <c r="E113" i="15"/>
  <c r="D113" i="15"/>
  <c r="B113" i="15"/>
  <c r="A113" i="15"/>
  <c r="E112" i="15"/>
  <c r="D112" i="15"/>
  <c r="B112" i="15"/>
  <c r="A112" i="15"/>
  <c r="E111" i="15"/>
  <c r="D111" i="15"/>
  <c r="B111" i="15"/>
  <c r="A111" i="15"/>
  <c r="E110" i="15"/>
  <c r="D110" i="15"/>
  <c r="B110" i="15"/>
  <c r="A110" i="15"/>
  <c r="E109" i="15"/>
  <c r="D109" i="15"/>
  <c r="B109" i="15"/>
  <c r="A109" i="15"/>
  <c r="E108" i="15"/>
  <c r="D108" i="15"/>
  <c r="B108" i="15"/>
  <c r="A108" i="15"/>
  <c r="E107" i="15"/>
  <c r="D107" i="15"/>
  <c r="B107" i="15"/>
  <c r="A107" i="15"/>
  <c r="E106" i="15"/>
  <c r="D106" i="15"/>
  <c r="B106" i="15"/>
  <c r="A106" i="15"/>
  <c r="E105" i="15"/>
  <c r="D105" i="15"/>
  <c r="B105" i="15"/>
  <c r="A105" i="15"/>
  <c r="E104" i="15"/>
  <c r="D104" i="15"/>
  <c r="B104" i="15"/>
  <c r="A104" i="15"/>
  <c r="E103" i="15"/>
  <c r="D103" i="15"/>
  <c r="B103" i="15"/>
  <c r="A103" i="15"/>
  <c r="E102" i="15"/>
  <c r="D102" i="15"/>
  <c r="B102" i="15"/>
  <c r="A102" i="15"/>
  <c r="E101" i="15"/>
  <c r="D101" i="15"/>
  <c r="C101" i="15"/>
  <c r="B101" i="15"/>
  <c r="A101" i="15"/>
  <c r="E100" i="15"/>
  <c r="D100" i="15"/>
  <c r="C100" i="15"/>
  <c r="B23" i="3" s="1"/>
  <c r="B100" i="15"/>
  <c r="A100" i="15"/>
  <c r="E99" i="15"/>
  <c r="D99" i="15"/>
  <c r="C99" i="15"/>
  <c r="B99" i="15"/>
  <c r="A99" i="15"/>
  <c r="E98" i="15"/>
  <c r="D98" i="15"/>
  <c r="C98" i="15"/>
  <c r="B98" i="15"/>
  <c r="A98" i="15"/>
  <c r="E97" i="15"/>
  <c r="D97" i="15"/>
  <c r="C97" i="15"/>
  <c r="B97" i="15"/>
  <c r="A97" i="15"/>
  <c r="E96" i="15"/>
  <c r="D96" i="15"/>
  <c r="C96" i="15"/>
  <c r="B96" i="15"/>
  <c r="A96" i="15"/>
  <c r="E95" i="15"/>
  <c r="D95" i="15"/>
  <c r="C95" i="15"/>
  <c r="B95" i="15"/>
  <c r="A95" i="15"/>
  <c r="E94" i="15"/>
  <c r="D94" i="15"/>
  <c r="C94" i="15"/>
  <c r="B94" i="15"/>
  <c r="A94" i="15"/>
  <c r="E93" i="15"/>
  <c r="D93" i="15"/>
  <c r="C93" i="15"/>
  <c r="B93" i="15"/>
  <c r="A93" i="15"/>
  <c r="E92" i="15"/>
  <c r="D92" i="15"/>
  <c r="C92" i="15"/>
  <c r="B92" i="15"/>
  <c r="A92" i="15"/>
  <c r="E91" i="15"/>
  <c r="D91" i="15"/>
  <c r="C91" i="15"/>
  <c r="B91" i="15"/>
  <c r="A91" i="15"/>
  <c r="E90" i="15"/>
  <c r="D90" i="15"/>
  <c r="C90" i="15"/>
  <c r="B90" i="15"/>
  <c r="A90" i="15"/>
  <c r="E89" i="15"/>
  <c r="D89" i="15"/>
  <c r="C89" i="15"/>
  <c r="B89" i="15"/>
  <c r="A89" i="15"/>
  <c r="E88" i="15"/>
  <c r="D88" i="15"/>
  <c r="C88" i="15"/>
  <c r="B88" i="15"/>
  <c r="A88" i="15"/>
  <c r="E87" i="15"/>
  <c r="D87" i="15"/>
  <c r="C87" i="15"/>
  <c r="B87" i="15"/>
  <c r="A87" i="15"/>
  <c r="E86" i="15"/>
  <c r="D86" i="15"/>
  <c r="C86" i="15"/>
  <c r="B86" i="15"/>
  <c r="A86" i="15"/>
  <c r="E85" i="15"/>
  <c r="D85" i="15"/>
  <c r="C85" i="15"/>
  <c r="B85" i="15"/>
  <c r="A85" i="15"/>
  <c r="E84" i="15"/>
  <c r="D84" i="15"/>
  <c r="C84" i="15"/>
  <c r="B84" i="15"/>
  <c r="A84" i="15"/>
  <c r="E83" i="15"/>
  <c r="D83" i="15"/>
  <c r="C83" i="15"/>
  <c r="B83" i="15"/>
  <c r="A83" i="15"/>
  <c r="E82" i="15"/>
  <c r="D82" i="15"/>
  <c r="C82" i="15"/>
  <c r="B82" i="15"/>
  <c r="A82" i="15"/>
  <c r="E81" i="15"/>
  <c r="D81" i="15"/>
  <c r="C81" i="15"/>
  <c r="B81" i="15"/>
  <c r="A81" i="15"/>
  <c r="E80" i="15"/>
  <c r="D80" i="15"/>
  <c r="C80" i="15"/>
  <c r="B80" i="15"/>
  <c r="A80" i="15"/>
  <c r="E79" i="15"/>
  <c r="D79" i="15"/>
  <c r="C79" i="15"/>
  <c r="B79" i="15"/>
  <c r="A79" i="15"/>
  <c r="E78" i="15"/>
  <c r="D78" i="15"/>
  <c r="C78" i="15"/>
  <c r="B78" i="15"/>
  <c r="A78" i="15"/>
  <c r="E77" i="15"/>
  <c r="D77" i="15"/>
  <c r="C77" i="15"/>
  <c r="B77" i="15"/>
  <c r="A77" i="15"/>
  <c r="E76" i="15"/>
  <c r="D76" i="15"/>
  <c r="C76" i="15"/>
  <c r="B76" i="15"/>
  <c r="A76" i="15"/>
  <c r="E75" i="15"/>
  <c r="D75" i="15"/>
  <c r="C75" i="15"/>
  <c r="B75" i="15"/>
  <c r="A75" i="15"/>
  <c r="E74" i="15"/>
  <c r="D74" i="15"/>
  <c r="C74" i="15"/>
  <c r="B74" i="15"/>
  <c r="A74" i="15"/>
  <c r="E73" i="15"/>
  <c r="D73" i="15"/>
  <c r="C73" i="15"/>
  <c r="B73" i="15"/>
  <c r="A73" i="15"/>
  <c r="E72" i="15"/>
  <c r="D72" i="15"/>
  <c r="C72" i="15"/>
  <c r="B72" i="15"/>
  <c r="A72" i="15"/>
  <c r="E71" i="15"/>
  <c r="D71" i="15"/>
  <c r="C71" i="15"/>
  <c r="B71" i="15"/>
  <c r="A71" i="15"/>
  <c r="E70" i="15"/>
  <c r="D70" i="15"/>
  <c r="C70" i="15"/>
  <c r="B18" i="3" s="1"/>
  <c r="B70" i="15"/>
  <c r="A70" i="15"/>
  <c r="E69" i="15"/>
  <c r="D69" i="15"/>
  <c r="C69" i="15"/>
  <c r="B69" i="15"/>
  <c r="A69" i="15"/>
  <c r="E68" i="15"/>
  <c r="D68" i="15"/>
  <c r="C68" i="15"/>
  <c r="B68" i="15"/>
  <c r="A68" i="15"/>
  <c r="E67" i="15"/>
  <c r="D67" i="15"/>
  <c r="C67" i="15"/>
  <c r="B67" i="15"/>
  <c r="A67" i="15"/>
  <c r="E66" i="15"/>
  <c r="D66" i="15"/>
  <c r="B66" i="15"/>
  <c r="A66" i="15"/>
  <c r="E65" i="15"/>
  <c r="D65" i="15"/>
  <c r="C65" i="15"/>
  <c r="B65" i="15"/>
  <c r="A65" i="15"/>
  <c r="E64" i="15"/>
  <c r="D64" i="15"/>
  <c r="C64" i="15"/>
  <c r="B64" i="15"/>
  <c r="A64" i="15"/>
  <c r="E63" i="15"/>
  <c r="D63" i="15"/>
  <c r="B63" i="15"/>
  <c r="A63" i="15"/>
  <c r="E62" i="15"/>
  <c r="D62" i="15"/>
  <c r="B62" i="15"/>
  <c r="A62" i="15"/>
  <c r="E61" i="15"/>
  <c r="D61" i="15"/>
  <c r="C61" i="15"/>
  <c r="B61" i="15"/>
  <c r="A61" i="15"/>
  <c r="E60" i="15"/>
  <c r="D60" i="15"/>
  <c r="C60" i="15"/>
  <c r="B60" i="15"/>
  <c r="A60" i="15"/>
  <c r="E59" i="15"/>
  <c r="D59" i="15"/>
  <c r="C59" i="15"/>
  <c r="B59" i="15"/>
  <c r="A59" i="15"/>
  <c r="E58" i="15"/>
  <c r="D58" i="15"/>
  <c r="B58" i="15"/>
  <c r="A58" i="15"/>
  <c r="E57" i="15"/>
  <c r="D57" i="15"/>
  <c r="B57" i="15"/>
  <c r="A57" i="15"/>
  <c r="E56" i="15"/>
  <c r="D56" i="15"/>
  <c r="B56" i="15"/>
  <c r="A56" i="15"/>
  <c r="E55" i="15"/>
  <c r="D55" i="15"/>
  <c r="B55" i="15"/>
  <c r="A55" i="15"/>
  <c r="E54" i="15"/>
  <c r="D54" i="15"/>
  <c r="B54" i="15"/>
  <c r="A54" i="15"/>
  <c r="E53" i="15"/>
  <c r="D53" i="15"/>
  <c r="B53" i="15"/>
  <c r="A53" i="15"/>
  <c r="E52" i="15"/>
  <c r="D52" i="15"/>
  <c r="C52" i="15"/>
  <c r="B52" i="15"/>
  <c r="A52" i="15"/>
  <c r="E51" i="15"/>
  <c r="D51" i="15"/>
  <c r="B51" i="15"/>
  <c r="A51" i="15"/>
  <c r="E50" i="15"/>
  <c r="D50" i="15"/>
  <c r="B50" i="15"/>
  <c r="A50" i="15"/>
  <c r="E49" i="15"/>
  <c r="D49" i="15"/>
  <c r="B49" i="15"/>
  <c r="A49" i="15"/>
  <c r="E48" i="15"/>
  <c r="D48" i="15"/>
  <c r="B48" i="15"/>
  <c r="A48" i="15"/>
  <c r="E47" i="15"/>
  <c r="D47" i="15"/>
  <c r="B47" i="15"/>
  <c r="A47" i="15"/>
  <c r="E46" i="15"/>
  <c r="D46" i="15"/>
  <c r="B46" i="15"/>
  <c r="A46" i="15"/>
  <c r="E45" i="15"/>
  <c r="D45" i="15"/>
  <c r="B45" i="15"/>
  <c r="A45" i="15"/>
  <c r="E44" i="15"/>
  <c r="D44" i="15"/>
  <c r="C44" i="15"/>
  <c r="B44" i="15"/>
  <c r="A44" i="15"/>
  <c r="E43" i="15"/>
  <c r="D43" i="15"/>
  <c r="B43" i="15"/>
  <c r="A43" i="15"/>
  <c r="E42" i="15"/>
  <c r="D42" i="15"/>
  <c r="B42" i="15"/>
  <c r="A42" i="15"/>
  <c r="E41" i="15"/>
  <c r="D41" i="15"/>
  <c r="B41" i="15"/>
  <c r="A41" i="15"/>
  <c r="E40" i="15"/>
  <c r="D40" i="15"/>
  <c r="B40" i="15"/>
  <c r="A40" i="15"/>
  <c r="E39" i="15"/>
  <c r="D39" i="15"/>
  <c r="B39" i="15"/>
  <c r="A39" i="15"/>
  <c r="E38" i="15"/>
  <c r="D38" i="15"/>
  <c r="B38" i="15"/>
  <c r="A38" i="15"/>
  <c r="E37" i="15"/>
  <c r="D37" i="15"/>
  <c r="B37" i="15"/>
  <c r="A37" i="15"/>
  <c r="E36" i="15"/>
  <c r="D36" i="15"/>
  <c r="C36" i="15"/>
  <c r="B36" i="15"/>
  <c r="A36" i="15"/>
  <c r="E35" i="15"/>
  <c r="D35" i="15"/>
  <c r="B35" i="15"/>
  <c r="A35" i="15"/>
  <c r="E34" i="15"/>
  <c r="D34" i="15"/>
  <c r="B34" i="15"/>
  <c r="A34" i="15"/>
  <c r="E33" i="15"/>
  <c r="D33" i="15"/>
  <c r="B33" i="15"/>
  <c r="A33" i="15"/>
  <c r="E32" i="15"/>
  <c r="D32" i="15"/>
  <c r="B32" i="15"/>
  <c r="A32" i="15"/>
  <c r="E31" i="15"/>
  <c r="D31" i="15"/>
  <c r="C31" i="15"/>
  <c r="B31" i="15"/>
  <c r="A31" i="15"/>
  <c r="E30" i="15"/>
  <c r="D30" i="15"/>
  <c r="C30" i="15"/>
  <c r="B30" i="15"/>
  <c r="A30" i="15"/>
  <c r="E29" i="15"/>
  <c r="D29" i="15"/>
  <c r="C29" i="15"/>
  <c r="B29" i="15"/>
  <c r="A29" i="15"/>
  <c r="E28" i="15"/>
  <c r="D28" i="15"/>
  <c r="B28" i="15"/>
  <c r="A28" i="15"/>
  <c r="E27" i="15"/>
  <c r="D27" i="15"/>
  <c r="B27" i="15"/>
  <c r="A27" i="15"/>
  <c r="E26" i="15"/>
  <c r="D26" i="15"/>
  <c r="B26" i="15"/>
  <c r="A26" i="15"/>
  <c r="E25" i="15"/>
  <c r="D25" i="15"/>
  <c r="B25" i="15"/>
  <c r="A25" i="15"/>
  <c r="E24" i="15"/>
  <c r="D24" i="15"/>
  <c r="B24" i="15"/>
  <c r="A24" i="15"/>
  <c r="E23" i="15"/>
  <c r="D23" i="15"/>
  <c r="B23" i="15"/>
  <c r="A23" i="15"/>
  <c r="E22" i="15"/>
  <c r="D22" i="15"/>
  <c r="B22" i="15"/>
  <c r="A22" i="15"/>
  <c r="E21" i="15"/>
  <c r="D21" i="15"/>
  <c r="B21" i="15"/>
  <c r="A21" i="15"/>
  <c r="E20" i="15"/>
  <c r="D20" i="15"/>
  <c r="B20" i="15"/>
  <c r="A20" i="15"/>
  <c r="E19" i="15"/>
  <c r="D19" i="15"/>
  <c r="B19" i="15"/>
  <c r="A19" i="15"/>
  <c r="E18" i="15"/>
  <c r="D18" i="15"/>
  <c r="B18" i="15"/>
  <c r="A18" i="15"/>
  <c r="E17" i="15"/>
  <c r="D17" i="15"/>
  <c r="B17" i="15"/>
  <c r="A17" i="15"/>
  <c r="E16" i="15"/>
  <c r="D16" i="15"/>
  <c r="B16" i="15"/>
  <c r="A16" i="15"/>
  <c r="E15" i="15"/>
  <c r="D15" i="15"/>
  <c r="B15" i="15"/>
  <c r="A15" i="15"/>
  <c r="E14" i="15"/>
  <c r="D14" i="15"/>
  <c r="B14" i="15"/>
  <c r="A14" i="15"/>
  <c r="E13" i="15"/>
  <c r="D13" i="15"/>
  <c r="B13" i="15"/>
  <c r="A13" i="15"/>
  <c r="E12" i="15"/>
  <c r="D12" i="15"/>
  <c r="B12" i="15"/>
  <c r="A12" i="15"/>
  <c r="E11" i="15"/>
  <c r="D11" i="15"/>
  <c r="B11" i="15"/>
  <c r="A11" i="15"/>
  <c r="E10" i="15"/>
  <c r="D10" i="15"/>
  <c r="B10" i="15"/>
  <c r="A10" i="15"/>
  <c r="E9" i="15"/>
  <c r="D9" i="15"/>
  <c r="B9" i="15"/>
  <c r="A9" i="15"/>
  <c r="E8" i="15"/>
  <c r="D8" i="15"/>
  <c r="B8" i="15"/>
  <c r="A8" i="15"/>
  <c r="E7" i="15"/>
  <c r="D7" i="15"/>
  <c r="B7" i="15"/>
  <c r="A7" i="15"/>
  <c r="E6" i="15"/>
  <c r="D6" i="15"/>
  <c r="B6" i="15"/>
  <c r="A6" i="15"/>
  <c r="E5" i="15"/>
  <c r="D5" i="15"/>
  <c r="B5" i="15"/>
  <c r="A5" i="15"/>
  <c r="E4" i="15"/>
  <c r="D4" i="15"/>
  <c r="B4" i="15"/>
  <c r="A4" i="15"/>
  <c r="E3" i="15"/>
  <c r="D3" i="15"/>
  <c r="B3" i="15"/>
  <c r="A3" i="15"/>
  <c r="E2" i="15"/>
  <c r="D2" i="15"/>
  <c r="B2" i="15"/>
  <c r="A2" i="15"/>
  <c r="AC50" i="20"/>
  <c r="AC49" i="20"/>
  <c r="AC48" i="20"/>
  <c r="AC47" i="20"/>
  <c r="AC46" i="20"/>
  <c r="AC45" i="20"/>
  <c r="AC44" i="20"/>
  <c r="AC43" i="20"/>
  <c r="AC42" i="20"/>
  <c r="AC41" i="20"/>
  <c r="AC40" i="20"/>
  <c r="AC39" i="20"/>
  <c r="AC38" i="20"/>
  <c r="AC37" i="20"/>
  <c r="AC36" i="20"/>
  <c r="AC35" i="20"/>
  <c r="AC34" i="20"/>
  <c r="AC33" i="20"/>
  <c r="AC32" i="20"/>
  <c r="AC31" i="20"/>
  <c r="AC30" i="20"/>
  <c r="AC29" i="20"/>
  <c r="AC28" i="20"/>
  <c r="AC27" i="20"/>
  <c r="AC26" i="20"/>
  <c r="AC25" i="20"/>
  <c r="AC24" i="20"/>
  <c r="AC23" i="20"/>
  <c r="AC22" i="20"/>
  <c r="AC21" i="20"/>
  <c r="AC20" i="20"/>
  <c r="AC19" i="20"/>
  <c r="AC18" i="20"/>
  <c r="AC17" i="20"/>
  <c r="AC16" i="20"/>
  <c r="AC15" i="20"/>
  <c r="AC14" i="20"/>
  <c r="AC13" i="20"/>
  <c r="AC12" i="20"/>
  <c r="AC11" i="20"/>
  <c r="AC10" i="20"/>
  <c r="AC9" i="20"/>
  <c r="AC8" i="20"/>
  <c r="AC7" i="20"/>
  <c r="AC50" i="19"/>
  <c r="AC49" i="19"/>
  <c r="AC48" i="19"/>
  <c r="AC47" i="19"/>
  <c r="AC46" i="19"/>
  <c r="AC45" i="19"/>
  <c r="AC44" i="19"/>
  <c r="AC43" i="19"/>
  <c r="AC42" i="19"/>
  <c r="AC41" i="19"/>
  <c r="AC40" i="19"/>
  <c r="AC39" i="19"/>
  <c r="AC38" i="19"/>
  <c r="AC37" i="19"/>
  <c r="AC36" i="19"/>
  <c r="AC35" i="19"/>
  <c r="AC34" i="19"/>
  <c r="AC33" i="19"/>
  <c r="AC32" i="19"/>
  <c r="AC31" i="19"/>
  <c r="AC30" i="19"/>
  <c r="AC29" i="19"/>
  <c r="AC28" i="19"/>
  <c r="AC27" i="19"/>
  <c r="AC26" i="19"/>
  <c r="AC25" i="19"/>
  <c r="AC24" i="19"/>
  <c r="AC23" i="19"/>
  <c r="AC22" i="19"/>
  <c r="AC21" i="19"/>
  <c r="AC20" i="19"/>
  <c r="AC19" i="19"/>
  <c r="AC18" i="19"/>
  <c r="AC17" i="19"/>
  <c r="AC16" i="19"/>
  <c r="AC15" i="19"/>
  <c r="AC14" i="19"/>
  <c r="AC13" i="19"/>
  <c r="AC12" i="19"/>
  <c r="AC11" i="19"/>
  <c r="AC10" i="19"/>
  <c r="AC9" i="19"/>
  <c r="AC8" i="19"/>
  <c r="S50" i="20"/>
  <c r="G50" i="20"/>
  <c r="S49" i="20"/>
  <c r="G49" i="20"/>
  <c r="S48" i="20"/>
  <c r="G48" i="20"/>
  <c r="S47" i="20"/>
  <c r="G47" i="20"/>
  <c r="S46" i="20"/>
  <c r="G46" i="20"/>
  <c r="S45" i="20"/>
  <c r="G45" i="20"/>
  <c r="S44" i="20"/>
  <c r="G44" i="20"/>
  <c r="S43" i="20"/>
  <c r="G43" i="20"/>
  <c r="S42" i="20"/>
  <c r="G42" i="20"/>
  <c r="S41" i="20"/>
  <c r="G41" i="20"/>
  <c r="S40" i="20"/>
  <c r="G40" i="20"/>
  <c r="S39" i="20"/>
  <c r="G39" i="20"/>
  <c r="S38" i="20"/>
  <c r="G38" i="20"/>
  <c r="S37" i="20"/>
  <c r="G37" i="20"/>
  <c r="S36" i="20"/>
  <c r="G36" i="20"/>
  <c r="S35" i="20"/>
  <c r="G35" i="20"/>
  <c r="S34" i="20"/>
  <c r="G34" i="20"/>
  <c r="S33" i="20"/>
  <c r="G33" i="20"/>
  <c r="S32" i="20"/>
  <c r="G32" i="20"/>
  <c r="S31" i="20"/>
  <c r="G31" i="20"/>
  <c r="S30" i="20"/>
  <c r="G30" i="20"/>
  <c r="S29" i="20"/>
  <c r="G29" i="20"/>
  <c r="S28" i="20"/>
  <c r="G28" i="20"/>
  <c r="S27" i="20"/>
  <c r="G27" i="20"/>
  <c r="S26" i="20"/>
  <c r="G26" i="20"/>
  <c r="S25" i="20"/>
  <c r="G25" i="20"/>
  <c r="S24" i="20"/>
  <c r="G24" i="20"/>
  <c r="S23" i="20"/>
  <c r="G23" i="20"/>
  <c r="S22" i="20"/>
  <c r="G22" i="20"/>
  <c r="S21" i="20"/>
  <c r="G21" i="20"/>
  <c r="S20" i="20"/>
  <c r="G20" i="20"/>
  <c r="S19" i="20"/>
  <c r="G19" i="20"/>
  <c r="S18" i="20"/>
  <c r="G18" i="20"/>
  <c r="S17" i="20"/>
  <c r="G17" i="20"/>
  <c r="S16" i="20"/>
  <c r="G16" i="20"/>
  <c r="S15" i="20"/>
  <c r="G15" i="20"/>
  <c r="S14" i="20"/>
  <c r="G14" i="20"/>
  <c r="S13" i="20"/>
  <c r="G13" i="20"/>
  <c r="S12" i="20"/>
  <c r="G12" i="20"/>
  <c r="S11" i="20"/>
  <c r="G11" i="20"/>
  <c r="S10" i="20"/>
  <c r="G10" i="20"/>
  <c r="S9" i="20"/>
  <c r="G9" i="20"/>
  <c r="S8" i="20"/>
  <c r="G8" i="20"/>
  <c r="S7" i="20"/>
  <c r="G7" i="20"/>
  <c r="S50" i="19"/>
  <c r="G50" i="19"/>
  <c r="S49" i="19"/>
  <c r="G49" i="19"/>
  <c r="S48" i="19"/>
  <c r="G48" i="19"/>
  <c r="S47" i="19"/>
  <c r="G47" i="19"/>
  <c r="S46" i="19"/>
  <c r="G46" i="19"/>
  <c r="S45" i="19"/>
  <c r="G45" i="19"/>
  <c r="S44" i="19"/>
  <c r="G44" i="19"/>
  <c r="S43" i="19"/>
  <c r="G43" i="19"/>
  <c r="S42" i="19"/>
  <c r="G42" i="19"/>
  <c r="S41" i="19"/>
  <c r="G41" i="19"/>
  <c r="S40" i="19"/>
  <c r="G40" i="19"/>
  <c r="S39" i="19"/>
  <c r="G39" i="19"/>
  <c r="S38" i="19"/>
  <c r="G38" i="19"/>
  <c r="S37" i="19"/>
  <c r="G37" i="19"/>
  <c r="S36" i="19"/>
  <c r="G36" i="19"/>
  <c r="S35" i="19"/>
  <c r="G35" i="19"/>
  <c r="S34" i="19"/>
  <c r="G34" i="19"/>
  <c r="S33" i="19"/>
  <c r="G33" i="19"/>
  <c r="S32" i="19"/>
  <c r="G32" i="19"/>
  <c r="S31" i="19"/>
  <c r="G31" i="19"/>
  <c r="S30" i="19"/>
  <c r="G30" i="19"/>
  <c r="S29" i="19"/>
  <c r="G29" i="19"/>
  <c r="S28" i="19"/>
  <c r="G28" i="19"/>
  <c r="S27" i="19"/>
  <c r="G27" i="19"/>
  <c r="S26" i="19"/>
  <c r="G26" i="19"/>
  <c r="S25" i="19"/>
  <c r="G25" i="19"/>
  <c r="S24" i="19"/>
  <c r="G24" i="19"/>
  <c r="S23" i="19"/>
  <c r="G23" i="19"/>
  <c r="S22" i="19"/>
  <c r="G22" i="19"/>
  <c r="S21" i="19"/>
  <c r="G21" i="19"/>
  <c r="S20" i="19"/>
  <c r="G20" i="19"/>
  <c r="S19" i="19"/>
  <c r="G19" i="19"/>
  <c r="S18" i="19"/>
  <c r="G18" i="19"/>
  <c r="S17" i="19"/>
  <c r="G17" i="19"/>
  <c r="S16" i="19"/>
  <c r="G16" i="19"/>
  <c r="S15" i="19"/>
  <c r="G15" i="19"/>
  <c r="S14" i="19"/>
  <c r="G14" i="19"/>
  <c r="S13" i="19"/>
  <c r="G13" i="19"/>
  <c r="S12" i="19"/>
  <c r="G12" i="19"/>
  <c r="S11" i="19"/>
  <c r="G11" i="19"/>
  <c r="S10" i="19"/>
  <c r="G10" i="19"/>
  <c r="S9" i="19"/>
  <c r="G9" i="19"/>
  <c r="S8" i="19"/>
  <c r="G8" i="19"/>
  <c r="S7" i="19"/>
  <c r="G7" i="19"/>
  <c r="S50" i="18"/>
  <c r="S49" i="18"/>
  <c r="S48" i="18"/>
  <c r="S47" i="18"/>
  <c r="S46" i="18"/>
  <c r="S45" i="18"/>
  <c r="S44" i="18"/>
  <c r="S43" i="18"/>
  <c r="S42" i="18"/>
  <c r="S41" i="18"/>
  <c r="S40" i="18"/>
  <c r="S39" i="18"/>
  <c r="S38" i="18"/>
  <c r="S37" i="18"/>
  <c r="S36" i="18"/>
  <c r="S35" i="18"/>
  <c r="S34" i="18"/>
  <c r="S33" i="18"/>
  <c r="S32" i="18"/>
  <c r="S31" i="18"/>
  <c r="S30" i="18"/>
  <c r="S29" i="18"/>
  <c r="S28" i="18"/>
  <c r="S27" i="18"/>
  <c r="S26" i="18"/>
  <c r="S25" i="18"/>
  <c r="S24" i="18"/>
  <c r="S23" i="18"/>
  <c r="S22" i="18"/>
  <c r="S21" i="18"/>
  <c r="S20" i="18"/>
  <c r="S19" i="18"/>
  <c r="S18" i="18"/>
  <c r="S17" i="18"/>
  <c r="S16" i="18"/>
  <c r="S15" i="18"/>
  <c r="G12" i="18"/>
  <c r="S8" i="18"/>
  <c r="G8" i="18"/>
  <c r="S11" i="18"/>
  <c r="G11" i="18"/>
  <c r="S10" i="18"/>
  <c r="S50" i="17"/>
  <c r="G50" i="17"/>
  <c r="S49" i="17"/>
  <c r="G49" i="17"/>
  <c r="S48" i="17"/>
  <c r="G48" i="17"/>
  <c r="S47" i="17"/>
  <c r="G47" i="17"/>
  <c r="S46" i="17"/>
  <c r="G46" i="17"/>
  <c r="S45" i="17"/>
  <c r="G45" i="17"/>
  <c r="S44" i="17"/>
  <c r="G44" i="17"/>
  <c r="S43" i="17"/>
  <c r="G43" i="17"/>
  <c r="S42" i="17"/>
  <c r="G42" i="17"/>
  <c r="S41" i="17"/>
  <c r="G41" i="17"/>
  <c r="S40" i="17"/>
  <c r="G40" i="17"/>
  <c r="S39" i="17"/>
  <c r="G39" i="17"/>
  <c r="S38" i="17"/>
  <c r="G38" i="17"/>
  <c r="S37" i="17"/>
  <c r="G37" i="17"/>
  <c r="S36" i="17"/>
  <c r="G36" i="17"/>
  <c r="S35" i="17"/>
  <c r="G35" i="17"/>
  <c r="S34" i="17"/>
  <c r="G34" i="17"/>
  <c r="S33" i="17"/>
  <c r="G33" i="17"/>
  <c r="S32" i="17"/>
  <c r="G32" i="17"/>
  <c r="S31" i="17"/>
  <c r="G31" i="17"/>
  <c r="S30" i="17"/>
  <c r="G30" i="17"/>
  <c r="S29" i="17"/>
  <c r="S28" i="17"/>
  <c r="S27" i="17"/>
  <c r="S26" i="17"/>
  <c r="S25" i="17"/>
  <c r="S24" i="17"/>
  <c r="S23" i="17"/>
  <c r="S22" i="17"/>
  <c r="S21" i="17"/>
  <c r="S20" i="17"/>
  <c r="S19" i="17"/>
  <c r="S18" i="17"/>
  <c r="S17" i="17"/>
  <c r="S16" i="17"/>
  <c r="S15" i="17"/>
  <c r="S14" i="17"/>
  <c r="S13" i="17"/>
  <c r="S11" i="17"/>
  <c r="S10" i="17"/>
  <c r="S9" i="17"/>
  <c r="S8" i="17"/>
  <c r="S12" i="17"/>
  <c r="C561" i="15"/>
  <c r="F32" i="9"/>
  <c r="F27" i="9"/>
  <c r="F12" i="9"/>
  <c r="F10" i="9"/>
  <c r="F16" i="9"/>
  <c r="F19" i="9"/>
  <c r="F11" i="9"/>
  <c r="F22" i="9"/>
  <c r="F35" i="9"/>
  <c r="F30" i="9"/>
  <c r="F7" i="9"/>
  <c r="F24" i="9"/>
  <c r="F14" i="9"/>
  <c r="F17" i="9"/>
  <c r="F25" i="9"/>
  <c r="F21" i="9"/>
  <c r="F31" i="9"/>
  <c r="F9" i="9"/>
  <c r="F15" i="9"/>
  <c r="F28" i="9"/>
  <c r="F23" i="9"/>
  <c r="F8" i="9"/>
  <c r="F29" i="9"/>
  <c r="F26" i="9"/>
  <c r="F13" i="9"/>
  <c r="F18" i="9"/>
  <c r="F20" i="9"/>
  <c r="F11" i="3"/>
  <c r="F17" i="3"/>
  <c r="C62" i="15"/>
  <c r="C402" i="15"/>
  <c r="C302" i="15"/>
  <c r="C563" i="15"/>
  <c r="C564" i="15"/>
  <c r="C565" i="15"/>
  <c r="C566" i="15"/>
  <c r="C567" i="15"/>
  <c r="C568" i="15"/>
  <c r="C569" i="15"/>
  <c r="C570" i="15"/>
  <c r="C571" i="15"/>
  <c r="C572" i="15"/>
  <c r="C575" i="15"/>
  <c r="C576" i="15"/>
  <c r="C577" i="15"/>
  <c r="C578" i="15"/>
  <c r="C579" i="15"/>
  <c r="C580" i="15"/>
  <c r="C583" i="15"/>
  <c r="C584" i="15"/>
  <c r="C585" i="15"/>
  <c r="C586" i="15"/>
  <c r="C587" i="15"/>
  <c r="C588" i="15"/>
  <c r="C591" i="15"/>
  <c r="C592" i="15"/>
  <c r="C562" i="15"/>
  <c r="C390" i="15"/>
  <c r="C391" i="15"/>
  <c r="C363" i="15"/>
  <c r="C364" i="15"/>
  <c r="C365" i="15"/>
  <c r="C366" i="15"/>
  <c r="C367" i="15"/>
  <c r="C368" i="15"/>
  <c r="C369" i="15"/>
  <c r="C370" i="15"/>
  <c r="C371" i="15"/>
  <c r="C372" i="15"/>
  <c r="C373" i="15"/>
  <c r="C374" i="15"/>
  <c r="C375" i="15"/>
  <c r="C376" i="15"/>
  <c r="C377" i="15"/>
  <c r="C378" i="15"/>
  <c r="C379" i="15"/>
  <c r="C380" i="15"/>
  <c r="C381" i="15"/>
  <c r="C382" i="15"/>
  <c r="C383" i="15"/>
  <c r="C384" i="15"/>
  <c r="C385" i="15"/>
  <c r="C386" i="15"/>
  <c r="C387" i="15"/>
  <c r="C388" i="15"/>
  <c r="C389" i="15"/>
  <c r="C362" i="15"/>
  <c r="C264" i="15"/>
  <c r="C265" i="15"/>
  <c r="C266" i="15"/>
  <c r="M20" i="3" s="1"/>
  <c r="C267" i="15"/>
  <c r="B29" i="3" s="1"/>
  <c r="C269" i="15"/>
  <c r="C270" i="15"/>
  <c r="C272" i="15"/>
  <c r="C273" i="15"/>
  <c r="C274" i="15"/>
  <c r="C275" i="15"/>
  <c r="C277" i="15"/>
  <c r="C278" i="15"/>
  <c r="C280" i="15"/>
  <c r="C281" i="15"/>
  <c r="C282" i="15"/>
  <c r="C283" i="15"/>
  <c r="C285" i="15"/>
  <c r="C286" i="15"/>
  <c r="C288" i="15"/>
  <c r="C289" i="15"/>
  <c r="C290" i="15"/>
  <c r="C291" i="15"/>
  <c r="C262" i="15"/>
  <c r="C163" i="15"/>
  <c r="C164" i="15"/>
  <c r="C165" i="15"/>
  <c r="C166" i="15"/>
  <c r="C167" i="15"/>
  <c r="C168" i="15"/>
  <c r="C169" i="15"/>
  <c r="C170" i="15"/>
  <c r="C171" i="15"/>
  <c r="C172" i="15"/>
  <c r="C174" i="15"/>
  <c r="C175" i="15"/>
  <c r="C176" i="15"/>
  <c r="C177" i="15"/>
  <c r="C179" i="15"/>
  <c r="C180" i="15"/>
  <c r="C182" i="15"/>
  <c r="C183" i="15"/>
  <c r="C184" i="15"/>
  <c r="C185" i="15"/>
  <c r="C187" i="15"/>
  <c r="C188" i="15"/>
  <c r="C190" i="15"/>
  <c r="C191" i="15"/>
  <c r="C162" i="15"/>
  <c r="C503" i="15"/>
  <c r="C504" i="15"/>
  <c r="C505" i="15"/>
  <c r="C506" i="15"/>
  <c r="C507" i="15"/>
  <c r="C508" i="15"/>
  <c r="C511" i="15"/>
  <c r="C512" i="15"/>
  <c r="C513" i="15"/>
  <c r="C514" i="15"/>
  <c r="C515" i="15"/>
  <c r="C516" i="15"/>
  <c r="C519" i="15"/>
  <c r="C520" i="15"/>
  <c r="C521" i="15"/>
  <c r="C522" i="15"/>
  <c r="C523" i="15"/>
  <c r="C524" i="15"/>
  <c r="C527" i="15"/>
  <c r="C528" i="15"/>
  <c r="C529" i="15"/>
  <c r="C530" i="15"/>
  <c r="C531" i="15"/>
  <c r="C532" i="15"/>
  <c r="C535" i="15"/>
  <c r="C536" i="15"/>
  <c r="C537" i="15"/>
  <c r="C538" i="15"/>
  <c r="C539" i="15"/>
  <c r="C540" i="15"/>
  <c r="C543" i="15"/>
  <c r="C544" i="15"/>
  <c r="C545" i="15"/>
  <c r="C546" i="15"/>
  <c r="C547" i="15"/>
  <c r="C548" i="15"/>
  <c r="C551" i="15"/>
  <c r="C552" i="15"/>
  <c r="C553" i="15"/>
  <c r="C554" i="15"/>
  <c r="C555" i="15"/>
  <c r="C556" i="15"/>
  <c r="C559" i="15"/>
  <c r="C560" i="15"/>
  <c r="C403" i="15"/>
  <c r="C404" i="15"/>
  <c r="C406" i="15"/>
  <c r="C408" i="15"/>
  <c r="C410" i="15"/>
  <c r="C411" i="15"/>
  <c r="C412" i="15"/>
  <c r="C414" i="15"/>
  <c r="C416" i="15"/>
  <c r="C418" i="15"/>
  <c r="C419" i="15"/>
  <c r="C420" i="15"/>
  <c r="C421" i="15"/>
  <c r="C422" i="15"/>
  <c r="C303" i="15"/>
  <c r="C304" i="15"/>
  <c r="C305" i="15"/>
  <c r="C306" i="15"/>
  <c r="C307" i="15"/>
  <c r="C308" i="15"/>
  <c r="C309" i="15"/>
  <c r="C310" i="15"/>
  <c r="C311" i="15"/>
  <c r="C312" i="15"/>
  <c r="C313" i="15"/>
  <c r="C314" i="15"/>
  <c r="C315" i="15"/>
  <c r="C316" i="15"/>
  <c r="C317" i="15"/>
  <c r="C318" i="15"/>
  <c r="C319" i="15"/>
  <c r="C320" i="15"/>
  <c r="C321" i="15"/>
  <c r="C322" i="15"/>
  <c r="C323" i="15"/>
  <c r="C324" i="15"/>
  <c r="C325" i="15"/>
  <c r="C326" i="15"/>
  <c r="C327" i="15"/>
  <c r="C328" i="15"/>
  <c r="C329" i="15"/>
  <c r="C330" i="15"/>
  <c r="C331" i="15"/>
  <c r="C332" i="15"/>
  <c r="C333" i="15"/>
  <c r="C334" i="15"/>
  <c r="C335" i="15"/>
  <c r="C337" i="15"/>
  <c r="C338" i="15"/>
  <c r="C339" i="15"/>
  <c r="C340" i="15"/>
  <c r="C341" i="15"/>
  <c r="C342" i="15"/>
  <c r="C343" i="15"/>
  <c r="C344" i="15"/>
  <c r="C345" i="15"/>
  <c r="C346" i="15"/>
  <c r="C347" i="15"/>
  <c r="C348" i="15"/>
  <c r="C349" i="15"/>
  <c r="C350" i="15"/>
  <c r="C351" i="15"/>
  <c r="C352" i="15"/>
  <c r="C353" i="15"/>
  <c r="C354" i="15"/>
  <c r="C355" i="15"/>
  <c r="C356" i="15"/>
  <c r="C357" i="15"/>
  <c r="M25" i="3" s="1"/>
  <c r="C358" i="15"/>
  <c r="C359" i="15"/>
  <c r="C360" i="15"/>
  <c r="C361" i="15"/>
  <c r="C103" i="15"/>
  <c r="C104" i="15"/>
  <c r="C105" i="15"/>
  <c r="C106" i="15"/>
  <c r="C107" i="15"/>
  <c r="C108" i="15"/>
  <c r="C109" i="15"/>
  <c r="C110" i="15"/>
  <c r="C111" i="15"/>
  <c r="C112" i="15"/>
  <c r="C113" i="15"/>
  <c r="C114" i="15"/>
  <c r="C115" i="15"/>
  <c r="C116" i="15"/>
  <c r="C118" i="15"/>
  <c r="C119" i="15"/>
  <c r="C120" i="15"/>
  <c r="C121" i="15"/>
  <c r="C122" i="15"/>
  <c r="C123" i="15"/>
  <c r="C124" i="15"/>
  <c r="C125" i="15"/>
  <c r="C126" i="15"/>
  <c r="C127" i="15"/>
  <c r="C128" i="15"/>
  <c r="C129" i="15"/>
  <c r="C130" i="15"/>
  <c r="C131" i="15"/>
  <c r="C132"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02" i="15"/>
  <c r="C203" i="15"/>
  <c r="C204" i="15"/>
  <c r="C205" i="15"/>
  <c r="C206" i="15"/>
  <c r="C207" i="15"/>
  <c r="C208" i="15"/>
  <c r="C209" i="15"/>
  <c r="B23" i="22" s="1"/>
  <c r="C210" i="15"/>
  <c r="C211" i="15"/>
  <c r="C212" i="15"/>
  <c r="C213" i="15"/>
  <c r="C214" i="15"/>
  <c r="C215" i="15"/>
  <c r="C216" i="15"/>
  <c r="C217" i="15"/>
  <c r="C219" i="15"/>
  <c r="C220" i="15"/>
  <c r="C221" i="15"/>
  <c r="C222" i="15"/>
  <c r="C223" i="15"/>
  <c r="C224" i="15"/>
  <c r="C225" i="15"/>
  <c r="C226" i="15"/>
  <c r="C227" i="15"/>
  <c r="C228" i="15"/>
  <c r="C229" i="15"/>
  <c r="C230" i="15"/>
  <c r="C231" i="15"/>
  <c r="C232" i="15"/>
  <c r="C233" i="15"/>
  <c r="C234" i="15"/>
  <c r="C235" i="15"/>
  <c r="C236" i="15"/>
  <c r="C238" i="15"/>
  <c r="C239" i="15"/>
  <c r="C240" i="15"/>
  <c r="C241" i="15"/>
  <c r="C242" i="15"/>
  <c r="C243" i="15"/>
  <c r="C244" i="15"/>
  <c r="C245" i="15"/>
  <c r="C247" i="15"/>
  <c r="C248" i="15"/>
  <c r="C249" i="15"/>
  <c r="C250" i="15"/>
  <c r="C251" i="15"/>
  <c r="C252" i="15"/>
  <c r="C253" i="15"/>
  <c r="C254" i="15"/>
  <c r="C255" i="15"/>
  <c r="C256" i="15"/>
  <c r="C257" i="15"/>
  <c r="C258" i="15"/>
  <c r="C259" i="15"/>
  <c r="C261" i="15"/>
  <c r="C202" i="15"/>
  <c r="C63" i="15"/>
  <c r="C66" i="15"/>
  <c r="C3" i="15"/>
  <c r="C4" i="15"/>
  <c r="C5" i="15"/>
  <c r="C6" i="15"/>
  <c r="C7" i="15"/>
  <c r="C8" i="15"/>
  <c r="G12" i="1"/>
  <c r="C10" i="15"/>
  <c r="C11" i="15"/>
  <c r="C12" i="15"/>
  <c r="C13" i="15"/>
  <c r="C14" i="15"/>
  <c r="C15" i="15"/>
  <c r="C16" i="15"/>
  <c r="C17" i="15"/>
  <c r="C18" i="15"/>
  <c r="C19" i="15"/>
  <c r="C20" i="15"/>
  <c r="C21" i="15"/>
  <c r="C22" i="15"/>
  <c r="C23" i="15"/>
  <c r="C24" i="15"/>
  <c r="C25" i="15"/>
  <c r="C26" i="15"/>
  <c r="C27" i="15"/>
  <c r="C28" i="15"/>
  <c r="C32" i="15"/>
  <c r="C33" i="15"/>
  <c r="C34" i="15"/>
  <c r="C35" i="15"/>
  <c r="C37" i="15"/>
  <c r="C38" i="15"/>
  <c r="C39" i="15"/>
  <c r="C40" i="15"/>
  <c r="C41" i="15"/>
  <c r="C42" i="15"/>
  <c r="C43" i="15"/>
  <c r="C45" i="15"/>
  <c r="C46" i="15"/>
  <c r="C47" i="15"/>
  <c r="C48" i="15"/>
  <c r="C49" i="15"/>
  <c r="C50" i="15"/>
  <c r="C51" i="15"/>
  <c r="C53" i="15"/>
  <c r="C54" i="15"/>
  <c r="C55" i="15"/>
  <c r="C56" i="15"/>
  <c r="C57" i="15"/>
  <c r="C58" i="15"/>
  <c r="C2" i="15"/>
  <c r="C600" i="15"/>
  <c r="C599" i="15"/>
  <c r="C597" i="15"/>
  <c r="C596" i="15"/>
  <c r="C595" i="15"/>
  <c r="C594" i="15"/>
  <c r="C401" i="15"/>
  <c r="C400" i="15"/>
  <c r="C399" i="15"/>
  <c r="C398" i="15"/>
  <c r="C397" i="15"/>
  <c r="C396" i="15"/>
  <c r="C395" i="15"/>
  <c r="C394" i="15"/>
  <c r="C393" i="15"/>
  <c r="C392" i="15"/>
  <c r="C292" i="15"/>
  <c r="AT43" i="24" l="1"/>
  <c r="AT31" i="24"/>
  <c r="AT19" i="24"/>
  <c r="AT10" i="24"/>
  <c r="AI39" i="24"/>
  <c r="AT42" i="24"/>
  <c r="AT30" i="24"/>
  <c r="AT18" i="24"/>
  <c r="AI50" i="24"/>
  <c r="AI38" i="24"/>
  <c r="AI26" i="24"/>
  <c r="AI14" i="24"/>
  <c r="X46" i="24"/>
  <c r="X34" i="24"/>
  <c r="X22" i="24"/>
  <c r="X7" i="24"/>
  <c r="M42" i="24"/>
  <c r="M30" i="24"/>
  <c r="M18" i="24"/>
  <c r="B50" i="24"/>
  <c r="B38" i="24"/>
  <c r="B26" i="24"/>
  <c r="B14" i="24"/>
  <c r="B10" i="13"/>
  <c r="B23" i="13"/>
  <c r="B35" i="13"/>
  <c r="B47" i="13"/>
  <c r="M42" i="13"/>
  <c r="M30" i="13"/>
  <c r="M18" i="13"/>
  <c r="X50" i="13"/>
  <c r="X38" i="13"/>
  <c r="X26" i="13"/>
  <c r="X14" i="13"/>
  <c r="AI46" i="13"/>
  <c r="AI34" i="13"/>
  <c r="AI22" i="13"/>
  <c r="AI10" i="13"/>
  <c r="AT42" i="13"/>
  <c r="AT30" i="13"/>
  <c r="AT18" i="13"/>
  <c r="B50" i="6"/>
  <c r="B38" i="6"/>
  <c r="B26" i="6"/>
  <c r="B7" i="6"/>
  <c r="M46" i="6"/>
  <c r="M34" i="6"/>
  <c r="M22" i="6"/>
  <c r="M9" i="6"/>
  <c r="X42" i="6"/>
  <c r="X30" i="6"/>
  <c r="X18" i="6"/>
  <c r="AI50" i="6"/>
  <c r="AI38" i="6"/>
  <c r="AI26" i="6"/>
  <c r="AI12" i="6"/>
  <c r="AT46" i="6"/>
  <c r="AT34" i="6"/>
  <c r="AT22" i="6"/>
  <c r="AT10" i="6"/>
  <c r="AT42" i="11"/>
  <c r="AT30" i="11"/>
  <c r="AT18" i="11"/>
  <c r="AI50" i="11"/>
  <c r="AI38" i="11"/>
  <c r="AI26" i="11"/>
  <c r="AI13" i="11"/>
  <c r="X46" i="11"/>
  <c r="X34" i="11"/>
  <c r="X22" i="11"/>
  <c r="X7" i="11"/>
  <c r="M42" i="11"/>
  <c r="M30" i="11"/>
  <c r="M11" i="11"/>
  <c r="B50" i="11"/>
  <c r="B38" i="11"/>
  <c r="B26" i="11"/>
  <c r="B7" i="11"/>
  <c r="CL46" i="8"/>
  <c r="CL34" i="8"/>
  <c r="CL22" i="8"/>
  <c r="CL10" i="8"/>
  <c r="CA42" i="8"/>
  <c r="CA30" i="8"/>
  <c r="CA18" i="8"/>
  <c r="BP50" i="8"/>
  <c r="BP38" i="8"/>
  <c r="BP26" i="8"/>
  <c r="BP19" i="8"/>
  <c r="BE46" i="8"/>
  <c r="AT41" i="24"/>
  <c r="AT29" i="24"/>
  <c r="AT17" i="24"/>
  <c r="AI49" i="24"/>
  <c r="AI37" i="24"/>
  <c r="AI25" i="24"/>
  <c r="AI13" i="24"/>
  <c r="X45" i="24"/>
  <c r="X33" i="24"/>
  <c r="X21" i="24"/>
  <c r="X12" i="24"/>
  <c r="M41" i="24"/>
  <c r="M29" i="24"/>
  <c r="M17" i="24"/>
  <c r="B49" i="24"/>
  <c r="B37" i="24"/>
  <c r="B25" i="24"/>
  <c r="B13" i="24"/>
  <c r="B12" i="13"/>
  <c r="B24" i="13"/>
  <c r="B36" i="13"/>
  <c r="B48" i="13"/>
  <c r="M41" i="13"/>
  <c r="M29" i="13"/>
  <c r="M17" i="13"/>
  <c r="X49" i="13"/>
  <c r="X37" i="13"/>
  <c r="X25" i="13"/>
  <c r="X13" i="13"/>
  <c r="AI45" i="13"/>
  <c r="AI33" i="13"/>
  <c r="AI21" i="13"/>
  <c r="AI9" i="13"/>
  <c r="AT41" i="13"/>
  <c r="AT29" i="13"/>
  <c r="AT17" i="13"/>
  <c r="B49" i="6"/>
  <c r="B37" i="6"/>
  <c r="B25" i="6"/>
  <c r="B15" i="6"/>
  <c r="M45" i="6"/>
  <c r="M33" i="6"/>
  <c r="M21" i="6"/>
  <c r="M14" i="6"/>
  <c r="X41" i="6"/>
  <c r="X29" i="6"/>
  <c r="X17" i="6"/>
  <c r="AI49" i="6"/>
  <c r="AI37" i="6"/>
  <c r="AI25" i="6"/>
  <c r="AI8" i="6"/>
  <c r="AT45" i="6"/>
  <c r="AT33" i="6"/>
  <c r="AT21" i="6"/>
  <c r="AT7" i="6"/>
  <c r="AT41" i="11"/>
  <c r="AT29" i="11"/>
  <c r="AT13" i="11"/>
  <c r="AI49" i="11"/>
  <c r="AI37" i="11"/>
  <c r="AI25" i="11"/>
  <c r="AI10" i="11"/>
  <c r="X45" i="11"/>
  <c r="X33" i="11"/>
  <c r="X21" i="11"/>
  <c r="X15" i="11"/>
  <c r="M41" i="11"/>
  <c r="M29" i="11"/>
  <c r="M15" i="11"/>
  <c r="B49" i="11"/>
  <c r="B37" i="11"/>
  <c r="B25" i="11"/>
  <c r="B16" i="11"/>
  <c r="CL45" i="8"/>
  <c r="CL33" i="8"/>
  <c r="CL21" i="8"/>
  <c r="CL9" i="8"/>
  <c r="CA41" i="8"/>
  <c r="CA29" i="8"/>
  <c r="CA17" i="8"/>
  <c r="BP49" i="8"/>
  <c r="BP37" i="8"/>
  <c r="BP25" i="8"/>
  <c r="BP13" i="8"/>
  <c r="BE45" i="8"/>
  <c r="AT40" i="24"/>
  <c r="AT28" i="24"/>
  <c r="AT16" i="24"/>
  <c r="AI48" i="24"/>
  <c r="AI36" i="24"/>
  <c r="AI24" i="24"/>
  <c r="AI12" i="24"/>
  <c r="X44" i="24"/>
  <c r="X32" i="24"/>
  <c r="X20" i="24"/>
  <c r="X9" i="24"/>
  <c r="M40" i="24"/>
  <c r="M28" i="24"/>
  <c r="M16" i="24"/>
  <c r="B48" i="24"/>
  <c r="B36" i="24"/>
  <c r="B24" i="24"/>
  <c r="B12" i="24"/>
  <c r="B13" i="13"/>
  <c r="B25" i="13"/>
  <c r="B37" i="13"/>
  <c r="B49" i="13"/>
  <c r="M40" i="13"/>
  <c r="M28" i="13"/>
  <c r="M16" i="13"/>
  <c r="X48" i="13"/>
  <c r="X36" i="13"/>
  <c r="X24" i="13"/>
  <c r="X12" i="13"/>
  <c r="AI44" i="13"/>
  <c r="AI32" i="13"/>
  <c r="AI20" i="13"/>
  <c r="AI8" i="13"/>
  <c r="AT40" i="13"/>
  <c r="AT28" i="13"/>
  <c r="AT16" i="13"/>
  <c r="B48" i="6"/>
  <c r="B36" i="6"/>
  <c r="B24" i="6"/>
  <c r="B19" i="6"/>
  <c r="M44" i="6"/>
  <c r="M32" i="6"/>
  <c r="M20" i="6"/>
  <c r="M11" i="6"/>
  <c r="X40" i="6"/>
  <c r="X28" i="6"/>
  <c r="X16" i="6"/>
  <c r="AI48" i="6"/>
  <c r="AI36" i="6"/>
  <c r="AI24" i="6"/>
  <c r="AI14" i="6"/>
  <c r="AT44" i="6"/>
  <c r="AT32" i="6"/>
  <c r="AT20" i="6"/>
  <c r="AT12" i="6"/>
  <c r="AT40" i="11"/>
  <c r="AT28" i="11"/>
  <c r="AT10" i="11"/>
  <c r="AI48" i="11"/>
  <c r="AI36" i="11"/>
  <c r="AI24" i="11"/>
  <c r="AI14" i="11"/>
  <c r="X44" i="11"/>
  <c r="X32" i="11"/>
  <c r="X20" i="11"/>
  <c r="X16" i="11"/>
  <c r="M40" i="11"/>
  <c r="M28" i="11"/>
  <c r="M8" i="11"/>
  <c r="B48" i="11"/>
  <c r="B36" i="11"/>
  <c r="B24" i="11"/>
  <c r="B15" i="11"/>
  <c r="CL44" i="8"/>
  <c r="CL32" i="8"/>
  <c r="CL20" i="8"/>
  <c r="CL7" i="8"/>
  <c r="CA40" i="8"/>
  <c r="CA28" i="8"/>
  <c r="CA16" i="8"/>
  <c r="BP48" i="8"/>
  <c r="BP36" i="8"/>
  <c r="BP24" i="8"/>
  <c r="BP12" i="8"/>
  <c r="BE44" i="8"/>
  <c r="AT39" i="24"/>
  <c r="AT23" i="24"/>
  <c r="AI47" i="24"/>
  <c r="AI31" i="24"/>
  <c r="AI16" i="24"/>
  <c r="X42" i="24"/>
  <c r="X27" i="24"/>
  <c r="X8" i="24"/>
  <c r="M38" i="24"/>
  <c r="M23" i="24"/>
  <c r="M9" i="24"/>
  <c r="B34" i="24"/>
  <c r="B19" i="24"/>
  <c r="B7" i="13"/>
  <c r="B27" i="13"/>
  <c r="B42" i="13"/>
  <c r="M44" i="13"/>
  <c r="M26" i="13"/>
  <c r="M11" i="13"/>
  <c r="X40" i="13"/>
  <c r="X22" i="13"/>
  <c r="X10" i="13"/>
  <c r="AI36" i="13"/>
  <c r="AI18" i="13"/>
  <c r="AT47" i="13"/>
  <c r="AT32" i="13"/>
  <c r="AT14" i="13"/>
  <c r="B43" i="6"/>
  <c r="B28" i="6"/>
  <c r="B11" i="6"/>
  <c r="M39" i="6"/>
  <c r="M24" i="6"/>
  <c r="X50" i="6"/>
  <c r="X35" i="6"/>
  <c r="X20" i="6"/>
  <c r="AI46" i="6"/>
  <c r="AI31" i="6"/>
  <c r="AI16" i="6"/>
  <c r="AT42" i="6"/>
  <c r="AT27" i="6"/>
  <c r="AT8" i="6"/>
  <c r="AT38" i="11"/>
  <c r="AT23" i="11"/>
  <c r="AT9" i="11"/>
  <c r="AI34" i="11"/>
  <c r="AI19" i="11"/>
  <c r="X48" i="11"/>
  <c r="X30" i="11"/>
  <c r="X12" i="11"/>
  <c r="M44" i="11"/>
  <c r="M26" i="11"/>
  <c r="M10" i="11"/>
  <c r="B40" i="11"/>
  <c r="B22" i="11"/>
  <c r="B12" i="11"/>
  <c r="CL36" i="8"/>
  <c r="CL18" i="8"/>
  <c r="CA47" i="8"/>
  <c r="CA32" i="8"/>
  <c r="CA14" i="8"/>
  <c r="BP43" i="8"/>
  <c r="BP28" i="8"/>
  <c r="BP17" i="8"/>
  <c r="BE39" i="8"/>
  <c r="BE27" i="8"/>
  <c r="BE14" i="8"/>
  <c r="AT47" i="8"/>
  <c r="AT35" i="8"/>
  <c r="AT22" i="8"/>
  <c r="AT18" i="8"/>
  <c r="AI43" i="8"/>
  <c r="AI31" i="8"/>
  <c r="AI9" i="8"/>
  <c r="AI10" i="8"/>
  <c r="X39" i="8"/>
  <c r="X27" i="8"/>
  <c r="X19" i="8"/>
  <c r="M47" i="8"/>
  <c r="M35" i="8"/>
  <c r="M14" i="8"/>
  <c r="M13" i="8"/>
  <c r="B43" i="8"/>
  <c r="B31" i="8"/>
  <c r="B23" i="8"/>
  <c r="B16" i="8"/>
  <c r="AT38" i="24"/>
  <c r="AT22" i="24"/>
  <c r="AI46" i="24"/>
  <c r="AI30" i="24"/>
  <c r="AI15" i="24"/>
  <c r="X41" i="24"/>
  <c r="X26" i="24"/>
  <c r="X10" i="24"/>
  <c r="M37" i="24"/>
  <c r="M22" i="24"/>
  <c r="M7" i="24"/>
  <c r="B33" i="24"/>
  <c r="B18" i="24"/>
  <c r="B9" i="13"/>
  <c r="B28" i="13"/>
  <c r="B43" i="13"/>
  <c r="M43" i="13"/>
  <c r="M25" i="13"/>
  <c r="M10" i="13"/>
  <c r="X39" i="13"/>
  <c r="X21" i="13"/>
  <c r="AI50" i="13"/>
  <c r="AI35" i="13"/>
  <c r="AI17" i="13"/>
  <c r="AT46" i="13"/>
  <c r="AT31" i="13"/>
  <c r="AT13" i="13"/>
  <c r="B42" i="6"/>
  <c r="B27" i="6"/>
  <c r="B13" i="6"/>
  <c r="M38" i="6"/>
  <c r="M23" i="6"/>
  <c r="X49" i="6"/>
  <c r="X34" i="6"/>
  <c r="X19" i="6"/>
  <c r="AI45" i="6"/>
  <c r="AI30" i="6"/>
  <c r="AI7" i="6"/>
  <c r="AT41" i="6"/>
  <c r="AT26" i="6"/>
  <c r="AT11" i="6"/>
  <c r="AT37" i="11"/>
  <c r="AT22" i="11"/>
  <c r="AT11" i="11"/>
  <c r="AI33" i="11"/>
  <c r="AI18" i="11"/>
  <c r="X47" i="11"/>
  <c r="X29" i="11"/>
  <c r="X13" i="11"/>
  <c r="M43" i="11"/>
  <c r="M25" i="11"/>
  <c r="M18" i="11"/>
  <c r="B39" i="11"/>
  <c r="B13" i="11"/>
  <c r="CL50" i="8"/>
  <c r="CL35" i="8"/>
  <c r="CL17" i="8"/>
  <c r="CA46" i="8"/>
  <c r="CA31" i="8"/>
  <c r="CA9" i="8"/>
  <c r="BP42" i="8"/>
  <c r="BP27" i="8"/>
  <c r="BP9" i="8"/>
  <c r="BE38" i="8"/>
  <c r="BE26" i="8"/>
  <c r="BE9" i="8"/>
  <c r="AT46" i="8"/>
  <c r="AT34" i="8"/>
  <c r="AT25" i="8"/>
  <c r="AT15" i="8"/>
  <c r="AI42" i="8"/>
  <c r="AI30" i="8"/>
  <c r="AI18" i="8"/>
  <c r="X50" i="8"/>
  <c r="X38" i="8"/>
  <c r="X9" i="8"/>
  <c r="X7" i="8"/>
  <c r="M46" i="8"/>
  <c r="M34" i="8"/>
  <c r="M18" i="8"/>
  <c r="M23" i="8"/>
  <c r="B42" i="8"/>
  <c r="B30" i="8"/>
  <c r="B12" i="8"/>
  <c r="CL50" i="9"/>
  <c r="AT37" i="24"/>
  <c r="AT15" i="24"/>
  <c r="AI41" i="24"/>
  <c r="AI20" i="24"/>
  <c r="X47" i="24"/>
  <c r="X25" i="24"/>
  <c r="M49" i="24"/>
  <c r="M32" i="24"/>
  <c r="M12" i="24"/>
  <c r="B39" i="24"/>
  <c r="B17" i="24"/>
  <c r="B16" i="13"/>
  <c r="B33" i="13"/>
  <c r="M48" i="13"/>
  <c r="M31" i="13"/>
  <c r="M9" i="13"/>
  <c r="X33" i="13"/>
  <c r="X16" i="13"/>
  <c r="AI40" i="13"/>
  <c r="AI23" i="13"/>
  <c r="AT45" i="13"/>
  <c r="AT25" i="13"/>
  <c r="AT9" i="13"/>
  <c r="B32" i="6"/>
  <c r="B14" i="6"/>
  <c r="M37" i="6"/>
  <c r="M17" i="6"/>
  <c r="X44" i="6"/>
  <c r="X24" i="6"/>
  <c r="X9" i="6"/>
  <c r="AI29" i="6"/>
  <c r="AI10" i="6"/>
  <c r="AT36" i="6"/>
  <c r="AT16" i="6"/>
  <c r="AT43" i="11"/>
  <c r="AT21" i="11"/>
  <c r="AI45" i="11"/>
  <c r="AI28" i="11"/>
  <c r="AI9" i="11"/>
  <c r="X35" i="11"/>
  <c r="X17" i="11"/>
  <c r="M37" i="11"/>
  <c r="M20" i="11"/>
  <c r="B44" i="11"/>
  <c r="B27" i="11"/>
  <c r="CL49" i="8"/>
  <c r="CL29" i="8"/>
  <c r="CL12" i="8"/>
  <c r="CA36" i="8"/>
  <c r="CA19" i="8"/>
  <c r="BP41" i="8"/>
  <c r="BP16" i="8"/>
  <c r="BE48" i="8"/>
  <c r="BE31" i="8"/>
  <c r="BE11" i="8"/>
  <c r="AT45" i="8"/>
  <c r="AT31" i="8"/>
  <c r="AT19" i="8"/>
  <c r="AI47" i="8"/>
  <c r="AI33" i="8"/>
  <c r="AI26" i="8"/>
  <c r="X47" i="8"/>
  <c r="X33" i="8"/>
  <c r="X23" i="8"/>
  <c r="M49" i="8"/>
  <c r="M33" i="8"/>
  <c r="M12" i="8"/>
  <c r="B49" i="8"/>
  <c r="B35" i="8"/>
  <c r="B14" i="8"/>
  <c r="CL49" i="9"/>
  <c r="CL37" i="9"/>
  <c r="CL15" i="9"/>
  <c r="CL17" i="9"/>
  <c r="CA45" i="9"/>
  <c r="CA33" i="9"/>
  <c r="CA24" i="9"/>
  <c r="CA20" i="9"/>
  <c r="BP41" i="9"/>
  <c r="BP29" i="9"/>
  <c r="BP17" i="9"/>
  <c r="BE49" i="9"/>
  <c r="BE37" i="9"/>
  <c r="BE17" i="9"/>
  <c r="BE10" i="9"/>
  <c r="AT45" i="9"/>
  <c r="AT33" i="9"/>
  <c r="AT19" i="9"/>
  <c r="AT15" i="9"/>
  <c r="AI41" i="9"/>
  <c r="AI29" i="9"/>
  <c r="AI10" i="9"/>
  <c r="X49" i="9"/>
  <c r="X37" i="9"/>
  <c r="X18" i="9"/>
  <c r="X28" i="9"/>
  <c r="M45" i="9"/>
  <c r="M33" i="9"/>
  <c r="M9" i="9"/>
  <c r="M14" i="9"/>
  <c r="B41" i="9"/>
  <c r="B35" i="9"/>
  <c r="B22" i="9"/>
  <c r="B49" i="12"/>
  <c r="B37" i="12"/>
  <c r="B25" i="12"/>
  <c r="B13" i="12"/>
  <c r="M45" i="12"/>
  <c r="M33" i="12"/>
  <c r="M21" i="12"/>
  <c r="M9" i="12"/>
  <c r="X41" i="12"/>
  <c r="X29" i="12"/>
  <c r="X17" i="12"/>
  <c r="B49" i="23"/>
  <c r="B37" i="23"/>
  <c r="B25" i="23"/>
  <c r="B13" i="23"/>
  <c r="M45" i="23"/>
  <c r="M33" i="23"/>
  <c r="M21" i="23"/>
  <c r="M9" i="23"/>
  <c r="X41" i="23"/>
  <c r="X29" i="23"/>
  <c r="X17" i="23"/>
  <c r="X49" i="10"/>
  <c r="X37" i="10"/>
  <c r="X25" i="10"/>
  <c r="X13" i="10"/>
  <c r="R12" i="10"/>
  <c r="R24" i="10"/>
  <c r="R36" i="10"/>
  <c r="R48" i="10"/>
  <c r="M41" i="10"/>
  <c r="M29" i="10"/>
  <c r="M17" i="10"/>
  <c r="B32" i="10"/>
  <c r="B20" i="10"/>
  <c r="X45" i="5"/>
  <c r="X33" i="5"/>
  <c r="X21" i="5"/>
  <c r="X9" i="5"/>
  <c r="M35" i="5"/>
  <c r="M23" i="5"/>
  <c r="M11" i="5"/>
  <c r="B49" i="5"/>
  <c r="B37" i="5"/>
  <c r="B9" i="5"/>
  <c r="B14" i="5"/>
  <c r="M31" i="22"/>
  <c r="M16" i="22"/>
  <c r="M7" i="22"/>
  <c r="M21" i="3"/>
  <c r="B11" i="3"/>
  <c r="H41" i="26"/>
  <c r="H29" i="26"/>
  <c r="H17" i="26"/>
  <c r="T49" i="26"/>
  <c r="AT36" i="24"/>
  <c r="AT14" i="24"/>
  <c r="AI40" i="24"/>
  <c r="AI19" i="24"/>
  <c r="X43" i="24"/>
  <c r="X24" i="24"/>
  <c r="M48" i="24"/>
  <c r="M31" i="24"/>
  <c r="M11" i="24"/>
  <c r="B35" i="24"/>
  <c r="B16" i="24"/>
  <c r="B17" i="13"/>
  <c r="B34" i="13"/>
  <c r="M47" i="13"/>
  <c r="M27" i="13"/>
  <c r="M7" i="13"/>
  <c r="X32" i="13"/>
  <c r="X15" i="13"/>
  <c r="AI39" i="13"/>
  <c r="AI19" i="13"/>
  <c r="AT44" i="13"/>
  <c r="AT24" i="13"/>
  <c r="AT7" i="13"/>
  <c r="B31" i="6"/>
  <c r="B12" i="6"/>
  <c r="M36" i="6"/>
  <c r="M16" i="6"/>
  <c r="X43" i="6"/>
  <c r="X23" i="6"/>
  <c r="AI47" i="6"/>
  <c r="AI28" i="6"/>
  <c r="AI9" i="6"/>
  <c r="AT35" i="6"/>
  <c r="AT15" i="6"/>
  <c r="AT39" i="11"/>
  <c r="AT20" i="11"/>
  <c r="AI44" i="11"/>
  <c r="AI27" i="11"/>
  <c r="AI7" i="11"/>
  <c r="X31" i="11"/>
  <c r="X10" i="11"/>
  <c r="M36" i="11"/>
  <c r="M19" i="11"/>
  <c r="B43" i="11"/>
  <c r="B23" i="11"/>
  <c r="CL48" i="8"/>
  <c r="CL28" i="8"/>
  <c r="CL11" i="8"/>
  <c r="CA35" i="8"/>
  <c r="CA12" i="8"/>
  <c r="BP40" i="8"/>
  <c r="BP7" i="8"/>
  <c r="BE47" i="8"/>
  <c r="BE30" i="8"/>
  <c r="BE17" i="8"/>
  <c r="AT44" i="8"/>
  <c r="AT30" i="8"/>
  <c r="AT11" i="8"/>
  <c r="AI46" i="8"/>
  <c r="AI32" i="8"/>
  <c r="AI7" i="8"/>
  <c r="X46" i="8"/>
  <c r="X32" i="8"/>
  <c r="X8" i="8"/>
  <c r="M48" i="8"/>
  <c r="M32" i="8"/>
  <c r="M7" i="8"/>
  <c r="B48" i="8"/>
  <c r="B34" i="8"/>
  <c r="B21" i="8"/>
  <c r="CL48" i="9"/>
  <c r="CL36" i="9"/>
  <c r="CL13" i="9"/>
  <c r="CL8" i="9"/>
  <c r="CA44" i="9"/>
  <c r="CA32" i="9"/>
  <c r="CA27" i="9"/>
  <c r="CA15" i="9"/>
  <c r="BP40" i="9"/>
  <c r="BP28" i="9"/>
  <c r="BP9" i="9"/>
  <c r="BE48" i="9"/>
  <c r="BE36" i="9"/>
  <c r="BE21" i="9"/>
  <c r="BE12" i="9"/>
  <c r="AT44" i="9"/>
  <c r="AT32" i="9"/>
  <c r="AT7" i="9"/>
  <c r="AT9" i="9"/>
  <c r="AI40" i="9"/>
  <c r="AI28" i="9"/>
  <c r="AI24" i="9"/>
  <c r="X48" i="9"/>
  <c r="X36" i="9"/>
  <c r="X32" i="9"/>
  <c r="X23" i="9"/>
  <c r="M44" i="9"/>
  <c r="M32" i="9"/>
  <c r="M21" i="9"/>
  <c r="M16" i="9"/>
  <c r="B40" i="9"/>
  <c r="B11" i="9"/>
  <c r="B10" i="9"/>
  <c r="B48" i="12"/>
  <c r="B36" i="12"/>
  <c r="B24" i="12"/>
  <c r="B12" i="12"/>
  <c r="M44" i="12"/>
  <c r="M32" i="12"/>
  <c r="M20" i="12"/>
  <c r="M8" i="12"/>
  <c r="X40" i="12"/>
  <c r="X28" i="12"/>
  <c r="X16" i="12"/>
  <c r="B48" i="23"/>
  <c r="B36" i="23"/>
  <c r="B24" i="23"/>
  <c r="B12" i="23"/>
  <c r="M44" i="23"/>
  <c r="M32" i="23"/>
  <c r="M20" i="23"/>
  <c r="X40" i="23"/>
  <c r="X28" i="23"/>
  <c r="X16" i="23"/>
  <c r="X48" i="10"/>
  <c r="X36" i="10"/>
  <c r="X24" i="10"/>
  <c r="X12" i="10"/>
  <c r="R13" i="10"/>
  <c r="R25" i="10"/>
  <c r="R37" i="10"/>
  <c r="R49" i="10"/>
  <c r="M40" i="10"/>
  <c r="M28" i="10"/>
  <c r="M16" i="10"/>
  <c r="B31" i="10"/>
  <c r="B19" i="10"/>
  <c r="X44" i="5"/>
  <c r="X32" i="5"/>
  <c r="X20" i="5"/>
  <c r="X8" i="5"/>
  <c r="M34" i="5"/>
  <c r="M22" i="5"/>
  <c r="M10" i="5"/>
  <c r="B48" i="5"/>
  <c r="B36" i="5"/>
  <c r="B11" i="5"/>
  <c r="B22" i="5"/>
  <c r="M30" i="22"/>
  <c r="M14" i="22"/>
  <c r="M12" i="3"/>
  <c r="B17" i="3"/>
  <c r="H40" i="26"/>
  <c r="H28" i="26"/>
  <c r="H16" i="26"/>
  <c r="T48" i="26"/>
  <c r="AT35" i="24"/>
  <c r="AT9" i="24"/>
  <c r="AI29" i="24"/>
  <c r="AI7" i="24"/>
  <c r="X29" i="24"/>
  <c r="M47" i="24"/>
  <c r="M25" i="24"/>
  <c r="B45" i="24"/>
  <c r="B23" i="24"/>
  <c r="B14" i="13"/>
  <c r="B38" i="13"/>
  <c r="M39" i="13"/>
  <c r="M20" i="13"/>
  <c r="X42" i="13"/>
  <c r="X18" i="13"/>
  <c r="AI38" i="13"/>
  <c r="AI14" i="13"/>
  <c r="AT36" i="13"/>
  <c r="AT12" i="13"/>
  <c r="B34" i="6"/>
  <c r="B18" i="6"/>
  <c r="M30" i="6"/>
  <c r="M12" i="6"/>
  <c r="X31" i="6"/>
  <c r="X13" i="6"/>
  <c r="AI27" i="6"/>
  <c r="AT49" i="6"/>
  <c r="AT25" i="6"/>
  <c r="AT47" i="11"/>
  <c r="AT25" i="11"/>
  <c r="AI43" i="11"/>
  <c r="AI21" i="11"/>
  <c r="X41" i="11"/>
  <c r="X19" i="11"/>
  <c r="M39" i="11"/>
  <c r="M9" i="11"/>
  <c r="B35" i="11"/>
  <c r="B20" i="11"/>
  <c r="CL38" i="8"/>
  <c r="CL14" i="8"/>
  <c r="CA34" i="8"/>
  <c r="CA13" i="8"/>
  <c r="BP32" i="8"/>
  <c r="BP21" i="8"/>
  <c r="BE33" i="8"/>
  <c r="BE10" i="8"/>
  <c r="AT41" i="8"/>
  <c r="AT23" i="8"/>
  <c r="AT9" i="8"/>
  <c r="AI35" i="8"/>
  <c r="AI24" i="8"/>
  <c r="X43" i="8"/>
  <c r="X16" i="8"/>
  <c r="X26" i="8"/>
  <c r="M37" i="8"/>
  <c r="M9" i="8"/>
  <c r="B45" i="8"/>
  <c r="B27" i="8"/>
  <c r="B17" i="8"/>
  <c r="CL39" i="9"/>
  <c r="CL10" i="9"/>
  <c r="CL21" i="9"/>
  <c r="CA39" i="9"/>
  <c r="CA25" i="9"/>
  <c r="CA8" i="9"/>
  <c r="BP39" i="9"/>
  <c r="BP25" i="9"/>
  <c r="BP15" i="9"/>
  <c r="BE41" i="9"/>
  <c r="BE30" i="9"/>
  <c r="BE22" i="9"/>
  <c r="AT41" i="9"/>
  <c r="AT27" i="9"/>
  <c r="AT14" i="9"/>
  <c r="AI43" i="9"/>
  <c r="AI27" i="9"/>
  <c r="AI12" i="9"/>
  <c r="X43" i="9"/>
  <c r="X25" i="9"/>
  <c r="X9" i="9"/>
  <c r="M43" i="9"/>
  <c r="M29" i="9"/>
  <c r="M10" i="9"/>
  <c r="B45" i="9"/>
  <c r="B26" i="9"/>
  <c r="B30" i="9"/>
  <c r="B45" i="12"/>
  <c r="B31" i="12"/>
  <c r="B17" i="12"/>
  <c r="M47" i="12"/>
  <c r="M31" i="12"/>
  <c r="M17" i="12"/>
  <c r="X47" i="12"/>
  <c r="X33" i="12"/>
  <c r="X19" i="12"/>
  <c r="B47" i="23"/>
  <c r="B33" i="23"/>
  <c r="B19" i="23"/>
  <c r="M49" i="23"/>
  <c r="M35" i="23"/>
  <c r="M19" i="23"/>
  <c r="X49" i="23"/>
  <c r="X35" i="23"/>
  <c r="X21" i="23"/>
  <c r="X7" i="23"/>
  <c r="X35" i="10"/>
  <c r="X21" i="10"/>
  <c r="X9" i="10"/>
  <c r="R20" i="10"/>
  <c r="R34" i="10"/>
  <c r="R50" i="10"/>
  <c r="M37" i="10"/>
  <c r="M23" i="10"/>
  <c r="M12" i="10"/>
  <c r="B22" i="10"/>
  <c r="X39" i="5"/>
  <c r="X25" i="5"/>
  <c r="X11" i="5"/>
  <c r="M33" i="5"/>
  <c r="M19" i="5"/>
  <c r="B41" i="5"/>
  <c r="B26" i="5"/>
  <c r="B32" i="5"/>
  <c r="M27" i="22"/>
  <c r="M12" i="22"/>
  <c r="M8" i="3"/>
  <c r="H45" i="26"/>
  <c r="H31" i="26"/>
  <c r="H15" i="26"/>
  <c r="T45" i="26"/>
  <c r="T33" i="26"/>
  <c r="T21" i="26"/>
  <c r="T9" i="26"/>
  <c r="AD41" i="26"/>
  <c r="AD29" i="26"/>
  <c r="AD17" i="26"/>
  <c r="AD49" i="19"/>
  <c r="AD37" i="19"/>
  <c r="AD25" i="19"/>
  <c r="AD13" i="19"/>
  <c r="AD13" i="20"/>
  <c r="AD25" i="20"/>
  <c r="AD37" i="20"/>
  <c r="AD49" i="20"/>
  <c r="T41" i="20"/>
  <c r="T29" i="20"/>
  <c r="T17" i="20"/>
  <c r="H49" i="20"/>
  <c r="H37" i="20"/>
  <c r="H25" i="20"/>
  <c r="H13" i="20"/>
  <c r="T45" i="19"/>
  <c r="T33" i="19"/>
  <c r="T21" i="19"/>
  <c r="T9" i="19"/>
  <c r="H41" i="19"/>
  <c r="H29" i="19"/>
  <c r="H17" i="19"/>
  <c r="AT34" i="24"/>
  <c r="AT8" i="24"/>
  <c r="AI28" i="24"/>
  <c r="X50" i="24"/>
  <c r="X28" i="24"/>
  <c r="M46" i="24"/>
  <c r="M24" i="24"/>
  <c r="B44" i="24"/>
  <c r="B22" i="24"/>
  <c r="B15" i="13"/>
  <c r="B39" i="13"/>
  <c r="M38" i="13"/>
  <c r="M19" i="13"/>
  <c r="X41" i="13"/>
  <c r="X17" i="13"/>
  <c r="AI37" i="13"/>
  <c r="AI13" i="13"/>
  <c r="AT35" i="13"/>
  <c r="AT11" i="13"/>
  <c r="B33" i="6"/>
  <c r="B16" i="6"/>
  <c r="M29" i="6"/>
  <c r="M15" i="6"/>
  <c r="X27" i="6"/>
  <c r="X8" i="6"/>
  <c r="AI23" i="6"/>
  <c r="AT48" i="6"/>
  <c r="AT24" i="6"/>
  <c r="AT46" i="11"/>
  <c r="AT24" i="11"/>
  <c r="AI42" i="11"/>
  <c r="AI20" i="11"/>
  <c r="X40" i="11"/>
  <c r="X18" i="11"/>
  <c r="M38" i="11"/>
  <c r="M14" i="11"/>
  <c r="B34" i="11"/>
  <c r="B19" i="11"/>
  <c r="CL37" i="8"/>
  <c r="CL13" i="8"/>
  <c r="CA33" i="8"/>
  <c r="CA11" i="8"/>
  <c r="BP31" i="8"/>
  <c r="BP10" i="8"/>
  <c r="BE32" i="8"/>
  <c r="BE13" i="8"/>
  <c r="AT40" i="8"/>
  <c r="AT20" i="8"/>
  <c r="AI50" i="8"/>
  <c r="AI34" i="8"/>
  <c r="AI12" i="8"/>
  <c r="X42" i="8"/>
  <c r="X25" i="8"/>
  <c r="X14" i="8"/>
  <c r="M36" i="8"/>
  <c r="M16" i="8"/>
  <c r="B44" i="8"/>
  <c r="B26" i="8"/>
  <c r="B10" i="8"/>
  <c r="CL38" i="9"/>
  <c r="CL20" i="9"/>
  <c r="CL16" i="9"/>
  <c r="CA38" i="9"/>
  <c r="CA10" i="9"/>
  <c r="CA11" i="9"/>
  <c r="BP38" i="9"/>
  <c r="BP24" i="9"/>
  <c r="BP13" i="9"/>
  <c r="BE40" i="9"/>
  <c r="BE16" i="9"/>
  <c r="BE28" i="9"/>
  <c r="AT40" i="9"/>
  <c r="AT26" i="9"/>
  <c r="AT10" i="9"/>
  <c r="AI42" i="9"/>
  <c r="AI22" i="9"/>
  <c r="AI9" i="9"/>
  <c r="X42" i="9"/>
  <c r="X12" i="9"/>
  <c r="X17" i="9"/>
  <c r="M42" i="9"/>
  <c r="M28" i="9"/>
  <c r="M11" i="9"/>
  <c r="B44" i="9"/>
  <c r="B29" i="9"/>
  <c r="B14" i="9"/>
  <c r="B44" i="12"/>
  <c r="B30" i="12"/>
  <c r="B16" i="12"/>
  <c r="M46" i="12"/>
  <c r="M30" i="12"/>
  <c r="M16" i="12"/>
  <c r="X46" i="12"/>
  <c r="X32" i="12"/>
  <c r="X18" i="12"/>
  <c r="B46" i="23"/>
  <c r="B32" i="23"/>
  <c r="B18" i="23"/>
  <c r="M48" i="23"/>
  <c r="M34" i="23"/>
  <c r="M18" i="23"/>
  <c r="X48" i="23"/>
  <c r="X34" i="23"/>
  <c r="X20" i="23"/>
  <c r="X50" i="10"/>
  <c r="X34" i="10"/>
  <c r="X20" i="10"/>
  <c r="R7" i="10"/>
  <c r="S7" i="10" s="1"/>
  <c r="T7" i="10" s="1"/>
  <c r="U7" i="10" s="1"/>
  <c r="R21" i="10"/>
  <c r="R35" i="10"/>
  <c r="M50" i="10"/>
  <c r="M36" i="10"/>
  <c r="M22" i="10"/>
  <c r="B21" i="10"/>
  <c r="X38" i="5"/>
  <c r="X24" i="5"/>
  <c r="X10" i="5"/>
  <c r="M32" i="5"/>
  <c r="M18" i="5"/>
  <c r="B40" i="5"/>
  <c r="B18" i="5"/>
  <c r="B31" i="5"/>
  <c r="M26" i="22"/>
  <c r="M11" i="22"/>
  <c r="H44" i="26"/>
  <c r="H30" i="26"/>
  <c r="H14" i="26"/>
  <c r="T44" i="26"/>
  <c r="T32" i="26"/>
  <c r="T20" i="26"/>
  <c r="T8" i="26"/>
  <c r="AD40" i="26"/>
  <c r="AD28" i="26"/>
  <c r="AD16" i="26"/>
  <c r="AD48" i="19"/>
  <c r="AD36" i="19"/>
  <c r="AD24" i="19"/>
  <c r="AD12" i="19"/>
  <c r="AD14" i="20"/>
  <c r="AD26" i="20"/>
  <c r="AD38" i="20"/>
  <c r="AD50" i="20"/>
  <c r="T40" i="20"/>
  <c r="T28" i="20"/>
  <c r="T16" i="20"/>
  <c r="H48" i="20"/>
  <c r="H36" i="20"/>
  <c r="H24" i="20"/>
  <c r="H12" i="20"/>
  <c r="T44" i="19"/>
  <c r="T32" i="19"/>
  <c r="T20" i="19"/>
  <c r="T8" i="19"/>
  <c r="H40" i="19"/>
  <c r="H28" i="19"/>
  <c r="H16" i="19"/>
  <c r="T48" i="17"/>
  <c r="T36" i="17"/>
  <c r="T24" i="17"/>
  <c r="T12" i="17"/>
  <c r="H44" i="17"/>
  <c r="H32" i="17"/>
  <c r="H20" i="17"/>
  <c r="H8" i="17"/>
  <c r="T40" i="18"/>
  <c r="T28" i="18"/>
  <c r="T16" i="18"/>
  <c r="E48" i="26"/>
  <c r="E36" i="26"/>
  <c r="AT33" i="24"/>
  <c r="AI45" i="24"/>
  <c r="AI18" i="24"/>
  <c r="X36" i="24"/>
  <c r="X11" i="24"/>
  <c r="M21" i="24"/>
  <c r="B41" i="24"/>
  <c r="B10" i="24"/>
  <c r="B29" i="13"/>
  <c r="M46" i="13"/>
  <c r="M15" i="13"/>
  <c r="X31" i="13"/>
  <c r="AI49" i="13"/>
  <c r="AI25" i="13"/>
  <c r="AT38" i="13"/>
  <c r="AT8" i="13"/>
  <c r="B23" i="6"/>
  <c r="M43" i="6"/>
  <c r="M7" i="6"/>
  <c r="X33" i="6"/>
  <c r="AI44" i="6"/>
  <c r="AI20" i="6"/>
  <c r="AT38" i="6"/>
  <c r="AT9" i="6"/>
  <c r="AT27" i="11"/>
  <c r="AI41" i="11"/>
  <c r="AI8" i="11"/>
  <c r="X28" i="11"/>
  <c r="M48" i="11"/>
  <c r="M22" i="11"/>
  <c r="B33" i="11"/>
  <c r="B17" i="11"/>
  <c r="CL25" i="8"/>
  <c r="CA43" i="8"/>
  <c r="CA8" i="8"/>
  <c r="BP30" i="8"/>
  <c r="BE43" i="8"/>
  <c r="BE23" i="8"/>
  <c r="AT49" i="8"/>
  <c r="AT27" i="8"/>
  <c r="AI49" i="8"/>
  <c r="AI27" i="8"/>
  <c r="AI25" i="8"/>
  <c r="X31" i="8"/>
  <c r="X22" i="8"/>
  <c r="M31" i="8"/>
  <c r="M17" i="8"/>
  <c r="B37" i="8"/>
  <c r="B7" i="8"/>
  <c r="CL41" i="9"/>
  <c r="CL14" i="9"/>
  <c r="CA49" i="9"/>
  <c r="CA31" i="9"/>
  <c r="CA9" i="9"/>
  <c r="BP43" i="9"/>
  <c r="BP23" i="9"/>
  <c r="BP12" i="9"/>
  <c r="BE15" i="9"/>
  <c r="AT43" i="9"/>
  <c r="AT13" i="9"/>
  <c r="AT16" i="9"/>
  <c r="AI35" i="9"/>
  <c r="AI23" i="9"/>
  <c r="X45" i="9"/>
  <c r="X21" i="9"/>
  <c r="X33" i="9"/>
  <c r="M37" i="9"/>
  <c r="M7" i="9"/>
  <c r="B47" i="9"/>
  <c r="B15" i="9"/>
  <c r="B9" i="9"/>
  <c r="B39" i="12"/>
  <c r="B21" i="12"/>
  <c r="M49" i="12"/>
  <c r="M29" i="12"/>
  <c r="M13" i="12"/>
  <c r="X39" i="12"/>
  <c r="X23" i="12"/>
  <c r="B31" i="23"/>
  <c r="B15" i="23"/>
  <c r="M41" i="23"/>
  <c r="M25" i="23"/>
  <c r="M7" i="23"/>
  <c r="X33" i="23"/>
  <c r="X15" i="23"/>
  <c r="X43" i="10"/>
  <c r="X27" i="10"/>
  <c r="X7" i="10"/>
  <c r="R22" i="10"/>
  <c r="R40" i="10"/>
  <c r="M45" i="10"/>
  <c r="M27" i="10"/>
  <c r="B18" i="10"/>
  <c r="X47" i="5"/>
  <c r="X29" i="5"/>
  <c r="X13" i="5"/>
  <c r="M31" i="5"/>
  <c r="M15" i="5"/>
  <c r="B47" i="5"/>
  <c r="B29" i="5"/>
  <c r="B12" i="5"/>
  <c r="M25" i="22"/>
  <c r="M20" i="22"/>
  <c r="B13" i="22"/>
  <c r="H43" i="26"/>
  <c r="H25" i="26"/>
  <c r="H9" i="26"/>
  <c r="T37" i="26"/>
  <c r="T23" i="26"/>
  <c r="T7" i="26"/>
  <c r="U7" i="26" s="1"/>
  <c r="V7" i="26" s="1"/>
  <c r="W7" i="26" s="1"/>
  <c r="AD37" i="26"/>
  <c r="AD23" i="26"/>
  <c r="AD9" i="26"/>
  <c r="AD39" i="19"/>
  <c r="AD23" i="19"/>
  <c r="AD9" i="19"/>
  <c r="AD19" i="20"/>
  <c r="AD33" i="20"/>
  <c r="AD47" i="20"/>
  <c r="T39" i="20"/>
  <c r="T25" i="20"/>
  <c r="T11" i="20"/>
  <c r="H41" i="20"/>
  <c r="H27" i="20"/>
  <c r="H11" i="20"/>
  <c r="T41" i="19"/>
  <c r="T27" i="19"/>
  <c r="T13" i="19"/>
  <c r="H43" i="19"/>
  <c r="H27" i="19"/>
  <c r="H13" i="19"/>
  <c r="T44" i="17"/>
  <c r="T31" i="17"/>
  <c r="T18" i="17"/>
  <c r="H49" i="17"/>
  <c r="H36" i="17"/>
  <c r="H23" i="17"/>
  <c r="H10" i="17"/>
  <c r="T41" i="18"/>
  <c r="T27" i="18"/>
  <c r="T14" i="18"/>
  <c r="E45" i="26"/>
  <c r="E32" i="26"/>
  <c r="E20" i="26"/>
  <c r="E8" i="26"/>
  <c r="Q40" i="26"/>
  <c r="Q28" i="26"/>
  <c r="Q16" i="26"/>
  <c r="AA48" i="26"/>
  <c r="AA36" i="26"/>
  <c r="AA24" i="26"/>
  <c r="AA12" i="26"/>
  <c r="AA44" i="20"/>
  <c r="AA32" i="20"/>
  <c r="AA20" i="20"/>
  <c r="AA8" i="20"/>
  <c r="AA18" i="19"/>
  <c r="AA30" i="19"/>
  <c r="AA42" i="19"/>
  <c r="Q48" i="19"/>
  <c r="Q36" i="19"/>
  <c r="Q24" i="19"/>
  <c r="Q12" i="19"/>
  <c r="Q44" i="17"/>
  <c r="Q32" i="17"/>
  <c r="Q20" i="17"/>
  <c r="Q10" i="17"/>
  <c r="E40" i="17"/>
  <c r="E28" i="17"/>
  <c r="E16" i="17"/>
  <c r="Q48" i="18"/>
  <c r="Q36" i="18"/>
  <c r="Q24" i="18"/>
  <c r="Q7" i="18"/>
  <c r="H14" i="18"/>
  <c r="H26" i="18"/>
  <c r="H38" i="18"/>
  <c r="H50" i="18"/>
  <c r="E18" i="18"/>
  <c r="E30" i="18"/>
  <c r="E42" i="18"/>
  <c r="Y50" i="24"/>
  <c r="AY49" i="24"/>
  <c r="Z49" i="24"/>
  <c r="C48" i="24"/>
  <c r="AC47" i="24"/>
  <c r="D47" i="24"/>
  <c r="AJ45" i="24"/>
  <c r="G45" i="24"/>
  <c r="AK44" i="24"/>
  <c r="N43" i="24"/>
  <c r="AN42" i="24"/>
  <c r="O42" i="24"/>
  <c r="AU40" i="24"/>
  <c r="R40" i="24"/>
  <c r="AV39" i="24"/>
  <c r="Y38" i="24"/>
  <c r="AY37" i="24"/>
  <c r="Z37" i="24"/>
  <c r="C36" i="24"/>
  <c r="AC35" i="24"/>
  <c r="D35" i="24"/>
  <c r="AJ33" i="24"/>
  <c r="G33" i="24"/>
  <c r="AK32" i="24"/>
  <c r="N31" i="24"/>
  <c r="AN30" i="24"/>
  <c r="O30" i="24"/>
  <c r="AU28" i="24"/>
  <c r="R28" i="24"/>
  <c r="AV27" i="24"/>
  <c r="Y26" i="24"/>
  <c r="AY25" i="24"/>
  <c r="Z25" i="24"/>
  <c r="C24" i="24"/>
  <c r="AC23" i="24"/>
  <c r="D23" i="24"/>
  <c r="AJ21" i="24"/>
  <c r="G21" i="24"/>
  <c r="AK20" i="24"/>
  <c r="N19" i="24"/>
  <c r="AN18" i="24"/>
  <c r="O18" i="24"/>
  <c r="AU16" i="24"/>
  <c r="R16" i="24"/>
  <c r="AV15" i="24"/>
  <c r="Y14" i="24"/>
  <c r="AY13" i="24"/>
  <c r="Z13" i="24"/>
  <c r="C12" i="24"/>
  <c r="AC11" i="24"/>
  <c r="D11" i="24"/>
  <c r="AJ9" i="24"/>
  <c r="G9" i="24"/>
  <c r="AK8" i="24"/>
  <c r="O7" i="24"/>
  <c r="AU49" i="13"/>
  <c r="R49" i="13"/>
  <c r="AV48" i="13"/>
  <c r="Y47" i="13"/>
  <c r="AY46" i="13"/>
  <c r="Z46" i="13"/>
  <c r="D45" i="13"/>
  <c r="AJ44" i="13"/>
  <c r="G44" i="13"/>
  <c r="AK43" i="13"/>
  <c r="N43" i="13"/>
  <c r="AN42" i="13"/>
  <c r="AU41" i="13"/>
  <c r="R41" i="13"/>
  <c r="AV40" i="13"/>
  <c r="Y39" i="13"/>
  <c r="AC38" i="13"/>
  <c r="D38" i="13"/>
  <c r="AK36" i="13"/>
  <c r="N35" i="13"/>
  <c r="AN34" i="13"/>
  <c r="O34" i="13"/>
  <c r="AU32" i="13"/>
  <c r="R32" i="13"/>
  <c r="AV31" i="13"/>
  <c r="Y30" i="13"/>
  <c r="AY29" i="13"/>
  <c r="Z29" i="13"/>
  <c r="C28" i="13"/>
  <c r="AC27" i="13"/>
  <c r="D27" i="13"/>
  <c r="AJ25" i="13"/>
  <c r="G25" i="13"/>
  <c r="AK24" i="13"/>
  <c r="N23" i="13"/>
  <c r="AN22" i="13"/>
  <c r="O22" i="13"/>
  <c r="AU20" i="13"/>
  <c r="R20" i="13"/>
  <c r="AV19" i="13"/>
  <c r="Y18" i="13"/>
  <c r="AY17" i="13"/>
  <c r="Z17" i="13"/>
  <c r="C16" i="13"/>
  <c r="AC15" i="13"/>
  <c r="D15" i="13"/>
  <c r="AJ13" i="13"/>
  <c r="G13" i="13"/>
  <c r="AK12" i="13"/>
  <c r="N11" i="13"/>
  <c r="AN10" i="13"/>
  <c r="O10" i="13"/>
  <c r="AU9" i="13"/>
  <c r="R8" i="13"/>
  <c r="AV7" i="13"/>
  <c r="Y50" i="6"/>
  <c r="AY49" i="6"/>
  <c r="Z49" i="6"/>
  <c r="C48" i="6"/>
  <c r="AT32" i="24"/>
  <c r="AI44" i="24"/>
  <c r="AI17" i="24"/>
  <c r="X35" i="24"/>
  <c r="M50" i="24"/>
  <c r="M20" i="24"/>
  <c r="B40" i="24"/>
  <c r="B9" i="24"/>
  <c r="B30" i="13"/>
  <c r="M45" i="13"/>
  <c r="M14" i="13"/>
  <c r="X30" i="13"/>
  <c r="AI48" i="13"/>
  <c r="AI24" i="13"/>
  <c r="AT37" i="13"/>
  <c r="AT10" i="13"/>
  <c r="B22" i="6"/>
  <c r="M42" i="6"/>
  <c r="M13" i="6"/>
  <c r="X32" i="6"/>
  <c r="AI43" i="6"/>
  <c r="AI19" i="6"/>
  <c r="AT37" i="6"/>
  <c r="AT50" i="11"/>
  <c r="AT26" i="11"/>
  <c r="AI40" i="11"/>
  <c r="AI11" i="11"/>
  <c r="X27" i="11"/>
  <c r="M47" i="11"/>
  <c r="M21" i="11"/>
  <c r="B32" i="11"/>
  <c r="B8" i="11"/>
  <c r="CL24" i="8"/>
  <c r="CA39" i="8"/>
  <c r="CA15" i="8"/>
  <c r="BP29" i="8"/>
  <c r="BE42" i="8"/>
  <c r="BE22" i="8"/>
  <c r="AT48" i="8"/>
  <c r="AT26" i="8"/>
  <c r="AI48" i="8"/>
  <c r="AI19" i="8"/>
  <c r="AI8" i="8"/>
  <c r="X30" i="8"/>
  <c r="X12" i="8"/>
  <c r="M30" i="8"/>
  <c r="M19" i="8"/>
  <c r="B36" i="8"/>
  <c r="B19" i="8"/>
  <c r="CL40" i="9"/>
  <c r="CL11" i="9"/>
  <c r="CA48" i="9"/>
  <c r="CA30" i="9"/>
  <c r="CA14" i="9"/>
  <c r="BP42" i="9"/>
  <c r="BP22" i="9"/>
  <c r="BE50" i="9"/>
  <c r="BE27" i="9"/>
  <c r="BE23" i="9"/>
  <c r="AT42" i="9"/>
  <c r="AT17" i="9"/>
  <c r="AI50" i="9"/>
  <c r="AI34" i="9"/>
  <c r="AI14" i="9"/>
  <c r="X44" i="9"/>
  <c r="X19" i="9"/>
  <c r="X27" i="9"/>
  <c r="M36" i="9"/>
  <c r="M8" i="9"/>
  <c r="B46" i="9"/>
  <c r="B21" i="9"/>
  <c r="B32" i="9"/>
  <c r="B38" i="12"/>
  <c r="B20" i="12"/>
  <c r="M48" i="12"/>
  <c r="M28" i="12"/>
  <c r="M12" i="12"/>
  <c r="X38" i="12"/>
  <c r="X22" i="12"/>
  <c r="B50" i="23"/>
  <c r="B30" i="23"/>
  <c r="B14" i="23"/>
  <c r="M40" i="23"/>
  <c r="M24" i="23"/>
  <c r="X50" i="23"/>
  <c r="X32" i="23"/>
  <c r="X14" i="23"/>
  <c r="X42" i="10"/>
  <c r="X26" i="10"/>
  <c r="X10" i="10"/>
  <c r="R23" i="10"/>
  <c r="R41" i="10"/>
  <c r="M44" i="10"/>
  <c r="M26" i="10"/>
  <c r="B17" i="10"/>
  <c r="X46" i="5"/>
  <c r="X28" i="5"/>
  <c r="X12" i="5"/>
  <c r="M30" i="5"/>
  <c r="M14" i="5"/>
  <c r="B46" i="5"/>
  <c r="B25" i="5"/>
  <c r="B24" i="5"/>
  <c r="M24" i="22"/>
  <c r="M8" i="22"/>
  <c r="B12" i="22"/>
  <c r="H42" i="26"/>
  <c r="H24" i="26"/>
  <c r="H8" i="26"/>
  <c r="T36" i="26"/>
  <c r="T22" i="26"/>
  <c r="AD50" i="26"/>
  <c r="AD36" i="26"/>
  <c r="AD22" i="26"/>
  <c r="AD8" i="26"/>
  <c r="AD38" i="19"/>
  <c r="AD22" i="19"/>
  <c r="AD8" i="19"/>
  <c r="AD20" i="20"/>
  <c r="AD34" i="20"/>
  <c r="AD48" i="20"/>
  <c r="T38" i="20"/>
  <c r="T24" i="20"/>
  <c r="T10" i="20"/>
  <c r="H40" i="20"/>
  <c r="H26" i="20"/>
  <c r="H10" i="20"/>
  <c r="T40" i="19"/>
  <c r="T26" i="19"/>
  <c r="T12" i="19"/>
  <c r="H42" i="19"/>
  <c r="H26" i="19"/>
  <c r="H12" i="19"/>
  <c r="T43" i="17"/>
  <c r="T30" i="17"/>
  <c r="T17" i="17"/>
  <c r="H48" i="17"/>
  <c r="H35" i="17"/>
  <c r="H22" i="17"/>
  <c r="H9" i="17"/>
  <c r="T39" i="18"/>
  <c r="T26" i="18"/>
  <c r="T13" i="18"/>
  <c r="E44" i="26"/>
  <c r="E31" i="26"/>
  <c r="E19" i="26"/>
  <c r="E7" i="26"/>
  <c r="Q39" i="26"/>
  <c r="Q27" i="26"/>
  <c r="Q15" i="26"/>
  <c r="AA47" i="26"/>
  <c r="AA35" i="26"/>
  <c r="AA23" i="26"/>
  <c r="AA11" i="26"/>
  <c r="AA43" i="20"/>
  <c r="AA31" i="20"/>
  <c r="AA19" i="20"/>
  <c r="AA7" i="20"/>
  <c r="AA19" i="19"/>
  <c r="AA31" i="19"/>
  <c r="AA43" i="19"/>
  <c r="Q47" i="19"/>
  <c r="Q35" i="19"/>
  <c r="Q23" i="19"/>
  <c r="Q11" i="19"/>
  <c r="Q43" i="17"/>
  <c r="Q31" i="17"/>
  <c r="Q19" i="17"/>
  <c r="Q7" i="17"/>
  <c r="E39" i="17"/>
  <c r="E27" i="17"/>
  <c r="E15" i="17"/>
  <c r="Q47" i="18"/>
  <c r="Q35" i="18"/>
  <c r="Q23" i="18"/>
  <c r="Q10" i="18"/>
  <c r="H15" i="18"/>
  <c r="H27" i="18"/>
  <c r="H39" i="18"/>
  <c r="H7" i="18"/>
  <c r="E19" i="18"/>
  <c r="E31" i="18"/>
  <c r="E43" i="18"/>
  <c r="AV50" i="24"/>
  <c r="Y49" i="24"/>
  <c r="AY48" i="24"/>
  <c r="Z48" i="24"/>
  <c r="C47" i="24"/>
  <c r="AC46" i="24"/>
  <c r="D46" i="24"/>
  <c r="AJ44" i="24"/>
  <c r="G44" i="24"/>
  <c r="AK43" i="24"/>
  <c r="N42" i="24"/>
  <c r="AN41" i="24"/>
  <c r="O41" i="24"/>
  <c r="AU39" i="24"/>
  <c r="R39" i="24"/>
  <c r="AV38" i="24"/>
  <c r="Y37" i="24"/>
  <c r="AY36" i="24"/>
  <c r="Z36" i="24"/>
  <c r="C35" i="24"/>
  <c r="AC34" i="24"/>
  <c r="D34" i="24"/>
  <c r="AJ32" i="24"/>
  <c r="G32" i="24"/>
  <c r="AK31" i="24"/>
  <c r="N30" i="24"/>
  <c r="AN29" i="24"/>
  <c r="O29" i="24"/>
  <c r="AU27" i="24"/>
  <c r="R27" i="24"/>
  <c r="AV26" i="24"/>
  <c r="Y25" i="24"/>
  <c r="AY24" i="24"/>
  <c r="Z24" i="24"/>
  <c r="C23" i="24"/>
  <c r="AC22" i="24"/>
  <c r="D22" i="24"/>
  <c r="AJ20" i="24"/>
  <c r="G20" i="24"/>
  <c r="AK19" i="24"/>
  <c r="N18" i="24"/>
  <c r="AN17" i="24"/>
  <c r="O17" i="24"/>
  <c r="AU15" i="24"/>
  <c r="R15" i="24"/>
  <c r="AV14" i="24"/>
  <c r="Y13" i="24"/>
  <c r="AY12" i="24"/>
  <c r="Z8" i="24"/>
  <c r="C11" i="24"/>
  <c r="AC10" i="24"/>
  <c r="D10" i="24"/>
  <c r="AJ8" i="24"/>
  <c r="G8" i="24"/>
  <c r="AK7" i="24"/>
  <c r="N7" i="24"/>
  <c r="AN50" i="13"/>
  <c r="O50" i="13"/>
  <c r="AU48" i="13"/>
  <c r="R48" i="13"/>
  <c r="AV47" i="13"/>
  <c r="Y46" i="13"/>
  <c r="AY45" i="13"/>
  <c r="Z45" i="13"/>
  <c r="C45" i="13"/>
  <c r="AJ43" i="13"/>
  <c r="O42" i="13"/>
  <c r="AU40" i="13"/>
  <c r="R40" i="13"/>
  <c r="AV39" i="13"/>
  <c r="AY38" i="13"/>
  <c r="C38" i="13"/>
  <c r="AC37" i="13"/>
  <c r="D37" i="13"/>
  <c r="AJ36" i="13"/>
  <c r="G36" i="13"/>
  <c r="AK35" i="13"/>
  <c r="N34" i="13"/>
  <c r="AN33" i="13"/>
  <c r="O33" i="13"/>
  <c r="AU31" i="13"/>
  <c r="R31" i="13"/>
  <c r="AV30" i="13"/>
  <c r="Y29" i="13"/>
  <c r="AY28" i="13"/>
  <c r="Z28" i="13"/>
  <c r="C27" i="13"/>
  <c r="AC26" i="13"/>
  <c r="D26" i="13"/>
  <c r="AJ24" i="13"/>
  <c r="G24" i="13"/>
  <c r="AK23" i="13"/>
  <c r="N22" i="13"/>
  <c r="AN21" i="13"/>
  <c r="O21" i="13"/>
  <c r="AU19" i="13"/>
  <c r="R19" i="13"/>
  <c r="AV18" i="13"/>
  <c r="Y17" i="13"/>
  <c r="AY16" i="13"/>
  <c r="Z16" i="13"/>
  <c r="C15" i="13"/>
  <c r="AC14" i="13"/>
  <c r="D14" i="13"/>
  <c r="AJ12" i="13"/>
  <c r="G12" i="13"/>
  <c r="AK11" i="13"/>
  <c r="N10" i="13"/>
  <c r="AN9" i="13"/>
  <c r="O9" i="13"/>
  <c r="AU7" i="13"/>
  <c r="R7" i="13"/>
  <c r="S7" i="13" s="1"/>
  <c r="T7" i="13" s="1"/>
  <c r="U7" i="13" s="1"/>
  <c r="AV50" i="6"/>
  <c r="Y49" i="6"/>
  <c r="AY48" i="6"/>
  <c r="Z48" i="6"/>
  <c r="C47" i="6"/>
  <c r="AC46" i="6"/>
  <c r="D46" i="6"/>
  <c r="AJ44" i="6"/>
  <c r="AT27" i="24"/>
  <c r="AI43" i="24"/>
  <c r="AI11" i="24"/>
  <c r="X31" i="24"/>
  <c r="M45" i="24"/>
  <c r="M19" i="24"/>
  <c r="B32" i="24"/>
  <c r="B7" i="24"/>
  <c r="B31" i="13"/>
  <c r="M37" i="13"/>
  <c r="M13" i="13"/>
  <c r="X29" i="13"/>
  <c r="AI47" i="13"/>
  <c r="AI16" i="13"/>
  <c r="AT34" i="13"/>
  <c r="B47" i="6"/>
  <c r="B21" i="6"/>
  <c r="M41" i="6"/>
  <c r="M10" i="6"/>
  <c r="X26" i="6"/>
  <c r="AI42" i="6"/>
  <c r="AI15" i="6"/>
  <c r="AT31" i="6"/>
  <c r="AT49" i="11"/>
  <c r="AT19" i="11"/>
  <c r="AI39" i="11"/>
  <c r="AI12" i="11"/>
  <c r="X26" i="11"/>
  <c r="M46" i="11"/>
  <c r="M17" i="11"/>
  <c r="B31" i="11"/>
  <c r="CL47" i="8"/>
  <c r="CL23" i="8"/>
  <c r="CA38" i="8"/>
  <c r="CA7" i="8"/>
  <c r="BP23" i="8"/>
  <c r="BE41" i="8"/>
  <c r="BE21" i="8"/>
  <c r="AT43" i="8"/>
  <c r="AT17" i="8"/>
  <c r="AI45" i="8"/>
  <c r="AI15" i="8"/>
  <c r="X49" i="8"/>
  <c r="X29" i="8"/>
  <c r="X17" i="8"/>
  <c r="M29" i="8"/>
  <c r="M8" i="8"/>
  <c r="B33" i="8"/>
  <c r="B22" i="8"/>
  <c r="CL35" i="9"/>
  <c r="CL7" i="9"/>
  <c r="CA47" i="9"/>
  <c r="CA29" i="9"/>
  <c r="CA7" i="9"/>
  <c r="BP37" i="9"/>
  <c r="BP21" i="9"/>
  <c r="BE47" i="9"/>
  <c r="BE35" i="9"/>
  <c r="BE18" i="9"/>
  <c r="AT39" i="9"/>
  <c r="AT11" i="9"/>
  <c r="AI49" i="9"/>
  <c r="AI33" i="9"/>
  <c r="AI26" i="9"/>
  <c r="X41" i="9"/>
  <c r="X16" i="9"/>
  <c r="X14" i="9"/>
  <c r="M35" i="9"/>
  <c r="M13" i="9"/>
  <c r="B43" i="9"/>
  <c r="B23" i="9"/>
  <c r="B28" i="9"/>
  <c r="B35" i="12"/>
  <c r="B19" i="12"/>
  <c r="M43" i="12"/>
  <c r="M27" i="12"/>
  <c r="M11" i="12"/>
  <c r="X37" i="12"/>
  <c r="X21" i="12"/>
  <c r="B45" i="23"/>
  <c r="B29" i="23"/>
  <c r="B11" i="23"/>
  <c r="M39" i="23"/>
  <c r="M23" i="23"/>
  <c r="X47" i="23"/>
  <c r="X31" i="23"/>
  <c r="X13" i="23"/>
  <c r="X41" i="10"/>
  <c r="X23" i="10"/>
  <c r="R8" i="10"/>
  <c r="R26" i="10"/>
  <c r="R42" i="10"/>
  <c r="M43" i="10"/>
  <c r="M25" i="10"/>
  <c r="B15" i="10"/>
  <c r="X43" i="5"/>
  <c r="X27" i="5"/>
  <c r="M29" i="5"/>
  <c r="M13" i="5"/>
  <c r="B45" i="5"/>
  <c r="B20" i="5"/>
  <c r="B13" i="5"/>
  <c r="M23" i="22"/>
  <c r="B15" i="22"/>
  <c r="H39" i="26"/>
  <c r="H23" i="26"/>
  <c r="H7" i="26"/>
  <c r="T35" i="26"/>
  <c r="T19" i="26"/>
  <c r="AD49" i="26"/>
  <c r="AD35" i="26"/>
  <c r="AD21" i="26"/>
  <c r="AD7" i="26"/>
  <c r="AE7" i="26" s="1"/>
  <c r="AD35" i="19"/>
  <c r="AD21" i="19"/>
  <c r="AD7" i="19"/>
  <c r="AE7" i="19" s="1"/>
  <c r="AD21" i="20"/>
  <c r="AD35" i="20"/>
  <c r="AD7" i="20"/>
  <c r="AE7" i="20" s="1"/>
  <c r="T37" i="20"/>
  <c r="T23" i="20"/>
  <c r="T9" i="20"/>
  <c r="H39" i="20"/>
  <c r="H23" i="20"/>
  <c r="H9" i="20"/>
  <c r="T39" i="19"/>
  <c r="T25" i="19"/>
  <c r="T11" i="19"/>
  <c r="H39" i="19"/>
  <c r="H25" i="19"/>
  <c r="H11" i="19"/>
  <c r="T42" i="17"/>
  <c r="T29" i="17"/>
  <c r="T16" i="17"/>
  <c r="H47" i="17"/>
  <c r="H34" i="17"/>
  <c r="H21" i="17"/>
  <c r="H7" i="17"/>
  <c r="T38" i="18"/>
  <c r="T25" i="18"/>
  <c r="T12" i="18"/>
  <c r="E43" i="26"/>
  <c r="E30" i="26"/>
  <c r="E18" i="26"/>
  <c r="Q50" i="26"/>
  <c r="Q38" i="26"/>
  <c r="Q26" i="26"/>
  <c r="Q14" i="26"/>
  <c r="AA46" i="26"/>
  <c r="AA34" i="26"/>
  <c r="AA22" i="26"/>
  <c r="AA42" i="20"/>
  <c r="AA30" i="20"/>
  <c r="AA18" i="20"/>
  <c r="AA8" i="19"/>
  <c r="AA20" i="19"/>
  <c r="AA32" i="19"/>
  <c r="AA44" i="19"/>
  <c r="AT26" i="24"/>
  <c r="AI33" i="24"/>
  <c r="X39" i="24"/>
  <c r="M44" i="24"/>
  <c r="M10" i="24"/>
  <c r="B20" i="24"/>
  <c r="B32" i="13"/>
  <c r="M33" i="13"/>
  <c r="X43" i="13"/>
  <c r="AI43" i="13"/>
  <c r="AI7" i="13"/>
  <c r="AT20" i="13"/>
  <c r="B20" i="6"/>
  <c r="M28" i="6"/>
  <c r="X38" i="6"/>
  <c r="AI41" i="6"/>
  <c r="AI18" i="6"/>
  <c r="AT17" i="6"/>
  <c r="AT14" i="11"/>
  <c r="AI30" i="11"/>
  <c r="X38" i="11"/>
  <c r="M45" i="11"/>
  <c r="M16" i="11"/>
  <c r="B14" i="11"/>
  <c r="CL19" i="8"/>
  <c r="CA25" i="8"/>
  <c r="BP35" i="8"/>
  <c r="BE40" i="8"/>
  <c r="BE7" i="8"/>
  <c r="AT32" i="8"/>
  <c r="AI44" i="8"/>
  <c r="AI21" i="8"/>
  <c r="X36" i="8"/>
  <c r="M50" i="8"/>
  <c r="M25" i="8"/>
  <c r="B40" i="8"/>
  <c r="B9" i="8"/>
  <c r="CL31" i="9"/>
  <c r="CL23" i="9"/>
  <c r="CA28" i="9"/>
  <c r="BP49" i="9"/>
  <c r="BP30" i="9"/>
  <c r="BE46" i="9"/>
  <c r="BE7" i="9"/>
  <c r="AT48" i="9"/>
  <c r="AT12" i="9"/>
  <c r="AI45" i="9"/>
  <c r="AI15" i="9"/>
  <c r="X40" i="9"/>
  <c r="X20" i="9"/>
  <c r="M40" i="9"/>
  <c r="M12" i="9"/>
  <c r="B37" i="9"/>
  <c r="B7" i="9"/>
  <c r="B34" i="12"/>
  <c r="B11" i="12"/>
  <c r="M36" i="12"/>
  <c r="M10" i="12"/>
  <c r="X31" i="12"/>
  <c r="X10" i="12"/>
  <c r="B28" i="23"/>
  <c r="B7" i="23"/>
  <c r="M28" i="23"/>
  <c r="X46" i="23"/>
  <c r="X25" i="23"/>
  <c r="X46" i="10"/>
  <c r="X22" i="10"/>
  <c r="R14" i="10"/>
  <c r="R33" i="10"/>
  <c r="M42" i="10"/>
  <c r="M19" i="10"/>
  <c r="B25" i="10"/>
  <c r="X37" i="5"/>
  <c r="X16" i="5"/>
  <c r="M28" i="5"/>
  <c r="M7" i="5"/>
  <c r="B34" i="5"/>
  <c r="B8" i="5"/>
  <c r="M15" i="22"/>
  <c r="H48" i="26"/>
  <c r="H22" i="26"/>
  <c r="T43" i="26"/>
  <c r="T26" i="26"/>
  <c r="AD48" i="26"/>
  <c r="AD31" i="26"/>
  <c r="AD12" i="26"/>
  <c r="AD34" i="19"/>
  <c r="AD17" i="19"/>
  <c r="AD16" i="20"/>
  <c r="AD36" i="20"/>
  <c r="T47" i="20"/>
  <c r="T30" i="20"/>
  <c r="T8" i="20"/>
  <c r="H33" i="20"/>
  <c r="H16" i="20"/>
  <c r="T38" i="19"/>
  <c r="T19" i="19"/>
  <c r="H46" i="19"/>
  <c r="H24" i="19"/>
  <c r="H7" i="19"/>
  <c r="T34" i="17"/>
  <c r="T15" i="17"/>
  <c r="H42" i="17"/>
  <c r="H26" i="17"/>
  <c r="T50" i="18"/>
  <c r="T34" i="18"/>
  <c r="T18" i="18"/>
  <c r="E42" i="26"/>
  <c r="E26" i="26"/>
  <c r="E11" i="26"/>
  <c r="Q37" i="26"/>
  <c r="Q22" i="26"/>
  <c r="Q7" i="26"/>
  <c r="AA33" i="26"/>
  <c r="AA18" i="26"/>
  <c r="AA47" i="20"/>
  <c r="AA29" i="20"/>
  <c r="AA14" i="20"/>
  <c r="AA15" i="19"/>
  <c r="AA33" i="19"/>
  <c r="AA48" i="19"/>
  <c r="Q40" i="19"/>
  <c r="Q26" i="19"/>
  <c r="Q10" i="19"/>
  <c r="Q40" i="17"/>
  <c r="Q26" i="17"/>
  <c r="Q11" i="17"/>
  <c r="E42" i="17"/>
  <c r="E26" i="17"/>
  <c r="E12" i="17"/>
  <c r="Q42" i="18"/>
  <c r="Q28" i="18"/>
  <c r="Q14" i="18"/>
  <c r="H16" i="18"/>
  <c r="H30" i="18"/>
  <c r="H44" i="18"/>
  <c r="E14" i="18"/>
  <c r="E28" i="18"/>
  <c r="E44" i="18"/>
  <c r="O50" i="24"/>
  <c r="AN49" i="24"/>
  <c r="AK48" i="24"/>
  <c r="G48" i="24"/>
  <c r="AJ47" i="24"/>
  <c r="Z45" i="24"/>
  <c r="AY44" i="24"/>
  <c r="AV43" i="24"/>
  <c r="R43" i="24"/>
  <c r="AU42" i="24"/>
  <c r="AK40" i="24"/>
  <c r="G40" i="24"/>
  <c r="D39" i="24"/>
  <c r="AC38" i="24"/>
  <c r="C38" i="24"/>
  <c r="AV35" i="24"/>
  <c r="R35" i="24"/>
  <c r="O34" i="24"/>
  <c r="AN33" i="24"/>
  <c r="N33" i="24"/>
  <c r="D31" i="24"/>
  <c r="AC30" i="24"/>
  <c r="Z29" i="24"/>
  <c r="AY28" i="24"/>
  <c r="Y28" i="24"/>
  <c r="O26" i="24"/>
  <c r="AN25" i="24"/>
  <c r="AK24" i="24"/>
  <c r="G24" i="24"/>
  <c r="AJ23" i="24"/>
  <c r="Z21" i="24"/>
  <c r="AY20" i="24"/>
  <c r="AV19" i="24"/>
  <c r="R19" i="24"/>
  <c r="AU18" i="24"/>
  <c r="AK16" i="24"/>
  <c r="G16" i="24"/>
  <c r="D15" i="24"/>
  <c r="AC14" i="24"/>
  <c r="C14" i="24"/>
  <c r="AV9" i="24"/>
  <c r="R11" i="24"/>
  <c r="O10" i="24"/>
  <c r="AN9" i="24"/>
  <c r="N8" i="24"/>
  <c r="D8" i="24"/>
  <c r="AC50" i="13"/>
  <c r="C50" i="13"/>
  <c r="Y48" i="13"/>
  <c r="R47" i="13"/>
  <c r="AU46" i="13"/>
  <c r="O46" i="13"/>
  <c r="AN45" i="13"/>
  <c r="O45" i="13"/>
  <c r="AN44" i="13"/>
  <c r="N44" i="13"/>
  <c r="G43" i="13"/>
  <c r="AJ42" i="13"/>
  <c r="G42" i="13"/>
  <c r="AJ41" i="13"/>
  <c r="AC40" i="13"/>
  <c r="C40" i="13"/>
  <c r="AY37" i="13"/>
  <c r="Y37" i="13"/>
  <c r="AY36" i="13"/>
  <c r="AV35" i="13"/>
  <c r="R35" i="13"/>
  <c r="AU34" i="13"/>
  <c r="AK32" i="13"/>
  <c r="G32" i="13"/>
  <c r="D31" i="13"/>
  <c r="AC30" i="13"/>
  <c r="C30" i="13"/>
  <c r="AV27" i="13"/>
  <c r="R27" i="13"/>
  <c r="O26" i="13"/>
  <c r="AN25" i="13"/>
  <c r="N25" i="13"/>
  <c r="D23" i="13"/>
  <c r="AC22" i="13"/>
  <c r="Z21" i="13"/>
  <c r="AY20" i="13"/>
  <c r="Y20" i="13"/>
  <c r="O18" i="13"/>
  <c r="AN17" i="13"/>
  <c r="AK16" i="13"/>
  <c r="G16" i="13"/>
  <c r="AJ15" i="13"/>
  <c r="Z13" i="13"/>
  <c r="AY12" i="13"/>
  <c r="AV11" i="13"/>
  <c r="R11" i="13"/>
  <c r="AU8" i="13"/>
  <c r="AK8" i="13"/>
  <c r="G8" i="13"/>
  <c r="D8" i="13"/>
  <c r="AC50" i="6"/>
  <c r="C50" i="6"/>
  <c r="AV47" i="6"/>
  <c r="AV46" i="6"/>
  <c r="R46" i="6"/>
  <c r="AU45" i="6"/>
  <c r="R45" i="6"/>
  <c r="AV44" i="6"/>
  <c r="R44" i="6"/>
  <c r="AV43" i="6"/>
  <c r="Y42" i="6"/>
  <c r="AY41" i="6"/>
  <c r="Z41" i="6"/>
  <c r="C40" i="6"/>
  <c r="AC39" i="6"/>
  <c r="D39" i="6"/>
  <c r="AJ37" i="6"/>
  <c r="G37" i="6"/>
  <c r="AK36" i="6"/>
  <c r="N35" i="6"/>
  <c r="AN34" i="6"/>
  <c r="O34" i="6"/>
  <c r="AU32" i="6"/>
  <c r="R32" i="6"/>
  <c r="AV31" i="6"/>
  <c r="Y30" i="6"/>
  <c r="AY29" i="6"/>
  <c r="Z29" i="6"/>
  <c r="C28" i="6"/>
  <c r="AC27" i="6"/>
  <c r="D27" i="6"/>
  <c r="AJ25" i="6"/>
  <c r="G25" i="6"/>
  <c r="AK24" i="6"/>
  <c r="N23" i="6"/>
  <c r="AN22" i="6"/>
  <c r="O22" i="6"/>
  <c r="AU20" i="6"/>
  <c r="Y19" i="6"/>
  <c r="AC18" i="6"/>
  <c r="D17" i="6"/>
  <c r="AJ16" i="6"/>
  <c r="G16" i="6"/>
  <c r="AK7" i="6"/>
  <c r="N13" i="6"/>
  <c r="AN13" i="6"/>
  <c r="O10" i="6"/>
  <c r="AU11" i="6"/>
  <c r="R11" i="6"/>
  <c r="AV10" i="6"/>
  <c r="Y13" i="6"/>
  <c r="AY8" i="6"/>
  <c r="Z8" i="6"/>
  <c r="C16" i="6"/>
  <c r="AY48" i="11"/>
  <c r="AV46" i="11"/>
  <c r="AU39" i="11"/>
  <c r="AY36" i="11"/>
  <c r="AV34" i="11"/>
  <c r="AU27" i="11"/>
  <c r="AY24" i="11"/>
  <c r="AV22" i="11"/>
  <c r="AU14" i="11"/>
  <c r="AY12" i="11"/>
  <c r="AV16" i="11"/>
  <c r="C50" i="11"/>
  <c r="R49" i="11"/>
  <c r="AK48" i="11"/>
  <c r="C47" i="11"/>
  <c r="R46" i="11"/>
  <c r="AK45" i="11"/>
  <c r="C44" i="11"/>
  <c r="R43" i="11"/>
  <c r="AK42" i="11"/>
  <c r="C41" i="11"/>
  <c r="R40" i="11"/>
  <c r="AK39" i="11"/>
  <c r="C38" i="11"/>
  <c r="R37" i="11"/>
  <c r="AK36" i="11"/>
  <c r="C35" i="11"/>
  <c r="R34" i="11"/>
  <c r="AK33" i="11"/>
  <c r="C32" i="11"/>
  <c r="R31" i="11"/>
  <c r="AK30" i="11"/>
  <c r="C29" i="11"/>
  <c r="R28" i="11"/>
  <c r="AK27" i="11"/>
  <c r="C26" i="11"/>
  <c r="R25" i="11"/>
  <c r="AK24" i="11"/>
  <c r="C23" i="11"/>
  <c r="R22" i="11"/>
  <c r="AK21" i="11"/>
  <c r="C10" i="11"/>
  <c r="R19" i="11"/>
  <c r="AK18" i="11"/>
  <c r="AT25" i="24"/>
  <c r="AI32" i="24"/>
  <c r="X38" i="24"/>
  <c r="M43" i="24"/>
  <c r="M8" i="24"/>
  <c r="B15" i="24"/>
  <c r="B40" i="13"/>
  <c r="M32" i="13"/>
  <c r="X35" i="13"/>
  <c r="AI42" i="13"/>
  <c r="AT50" i="13"/>
  <c r="AT19" i="13"/>
  <c r="B8" i="6"/>
  <c r="M27" i="6"/>
  <c r="X37" i="6"/>
  <c r="AI40" i="6"/>
  <c r="AT50" i="6"/>
  <c r="AT14" i="6"/>
  <c r="AT12" i="11"/>
  <c r="AI29" i="11"/>
  <c r="X37" i="11"/>
  <c r="M35" i="11"/>
  <c r="B47" i="11"/>
  <c r="B18" i="11"/>
  <c r="CL16" i="8"/>
  <c r="CA24" i="8"/>
  <c r="BP34" i="8"/>
  <c r="BE37" i="8"/>
  <c r="BE15" i="8"/>
  <c r="AT29" i="8"/>
  <c r="AI41" i="8"/>
  <c r="AI11" i="8"/>
  <c r="X35" i="8"/>
  <c r="M45" i="8"/>
  <c r="M24" i="8"/>
  <c r="B39" i="8"/>
  <c r="B11" i="8"/>
  <c r="CL30" i="9"/>
  <c r="CL18" i="9"/>
  <c r="CA17" i="9"/>
  <c r="BP48" i="9"/>
  <c r="BP27" i="9"/>
  <c r="BE45" i="9"/>
  <c r="BE14" i="9"/>
  <c r="AT47" i="9"/>
  <c r="AT23" i="9"/>
  <c r="AI44" i="9"/>
  <c r="AI8" i="9"/>
  <c r="X39" i="9"/>
  <c r="X31" i="9"/>
  <c r="M39" i="9"/>
  <c r="M15" i="9"/>
  <c r="B36" i="9"/>
  <c r="B12" i="9"/>
  <c r="B33" i="12"/>
  <c r="B10" i="12"/>
  <c r="M35" i="12"/>
  <c r="M7" i="12"/>
  <c r="X30" i="12"/>
  <c r="X9" i="12"/>
  <c r="B27" i="23"/>
  <c r="M50" i="23"/>
  <c r="M27" i="23"/>
  <c r="X45" i="23"/>
  <c r="X24" i="23"/>
  <c r="X45" i="10"/>
  <c r="X19" i="10"/>
  <c r="R15" i="10"/>
  <c r="R38" i="10"/>
  <c r="M39" i="10"/>
  <c r="M18" i="10"/>
  <c r="B24" i="10"/>
  <c r="X36" i="5"/>
  <c r="X15" i="5"/>
  <c r="M27" i="5"/>
  <c r="B33" i="5"/>
  <c r="B10" i="5"/>
  <c r="M10" i="22"/>
  <c r="M19" i="3"/>
  <c r="H47" i="26"/>
  <c r="H21" i="26"/>
  <c r="T42" i="26"/>
  <c r="T25" i="26"/>
  <c r="AD47" i="26"/>
  <c r="AD30" i="26"/>
  <c r="AD11" i="26"/>
  <c r="AD33" i="19"/>
  <c r="AD16" i="19"/>
  <c r="AD17" i="20"/>
  <c r="AD39" i="20"/>
  <c r="T46" i="20"/>
  <c r="T27" i="20"/>
  <c r="T7" i="20"/>
  <c r="H32" i="20"/>
  <c r="H15" i="20"/>
  <c r="T37" i="19"/>
  <c r="T18" i="19"/>
  <c r="H45" i="19"/>
  <c r="H23" i="19"/>
  <c r="T50" i="17"/>
  <c r="T33" i="17"/>
  <c r="T14" i="17"/>
  <c r="H41" i="17"/>
  <c r="H25" i="17"/>
  <c r="T49" i="18"/>
  <c r="T33" i="18"/>
  <c r="T17" i="18"/>
  <c r="E41" i="26"/>
  <c r="E25" i="26"/>
  <c r="E10" i="26"/>
  <c r="Q36" i="26"/>
  <c r="Q21" i="26"/>
  <c r="AA50" i="26"/>
  <c r="AA32" i="26"/>
  <c r="AA17" i="26"/>
  <c r="AA46" i="20"/>
  <c r="AA28" i="20"/>
  <c r="AA13" i="20"/>
  <c r="AA16" i="19"/>
  <c r="AA34" i="19"/>
  <c r="AA49" i="19"/>
  <c r="Q39" i="19"/>
  <c r="Q25" i="19"/>
  <c r="Q9" i="19"/>
  <c r="Q39" i="17"/>
  <c r="Q25" i="17"/>
  <c r="Q9" i="17"/>
  <c r="E41" i="17"/>
  <c r="E25" i="17"/>
  <c r="E11" i="17"/>
  <c r="Q41" i="18"/>
  <c r="Q27" i="18"/>
  <c r="Q13" i="18"/>
  <c r="H17" i="18"/>
  <c r="H31" i="18"/>
  <c r="H45" i="18"/>
  <c r="E15" i="18"/>
  <c r="E29" i="18"/>
  <c r="E45" i="18"/>
  <c r="AN50" i="24"/>
  <c r="N50" i="24"/>
  <c r="G49" i="24"/>
  <c r="AJ48" i="24"/>
  <c r="Z46" i="24"/>
  <c r="AY45" i="24"/>
  <c r="Y45" i="24"/>
  <c r="R44" i="24"/>
  <c r="AU43" i="24"/>
  <c r="AK41" i="24"/>
  <c r="G41" i="24"/>
  <c r="AJ40" i="24"/>
  <c r="AC39" i="24"/>
  <c r="C39" i="24"/>
  <c r="AV36" i="24"/>
  <c r="R36" i="24"/>
  <c r="AU35" i="24"/>
  <c r="AN34" i="24"/>
  <c r="N34" i="24"/>
  <c r="D32" i="24"/>
  <c r="AC31" i="24"/>
  <c r="C31" i="24"/>
  <c r="AY29" i="24"/>
  <c r="Y29" i="24"/>
  <c r="O27" i="24"/>
  <c r="AN26" i="24"/>
  <c r="N26" i="24"/>
  <c r="G25" i="24"/>
  <c r="AJ24" i="24"/>
  <c r="Z22" i="24"/>
  <c r="AY21" i="24"/>
  <c r="Y21" i="24"/>
  <c r="R20" i="24"/>
  <c r="AU19" i="24"/>
  <c r="AK17" i="24"/>
  <c r="G17" i="24"/>
  <c r="AJ16" i="24"/>
  <c r="AC15" i="24"/>
  <c r="C15" i="24"/>
  <c r="AV12" i="24"/>
  <c r="R12" i="24"/>
  <c r="AU9" i="24"/>
  <c r="AN10" i="24"/>
  <c r="N10" i="24"/>
  <c r="D7" i="24"/>
  <c r="C8" i="24"/>
  <c r="Z49" i="13"/>
  <c r="AY48" i="13"/>
  <c r="AU47" i="13"/>
  <c r="N46" i="13"/>
  <c r="N45" i="13"/>
  <c r="D41" i="13"/>
  <c r="Z39" i="13"/>
  <c r="Z38" i="13"/>
  <c r="R36" i="13"/>
  <c r="AU35" i="13"/>
  <c r="AK33" i="13"/>
  <c r="G33" i="13"/>
  <c r="AJ32" i="13"/>
  <c r="AC31" i="13"/>
  <c r="C31" i="13"/>
  <c r="AV28" i="13"/>
  <c r="R28" i="13"/>
  <c r="AU27" i="13"/>
  <c r="AN26" i="13"/>
  <c r="N26" i="13"/>
  <c r="D24" i="13"/>
  <c r="AC23" i="13"/>
  <c r="C23" i="13"/>
  <c r="AY21" i="13"/>
  <c r="Y21" i="13"/>
  <c r="O19" i="13"/>
  <c r="AN18" i="13"/>
  <c r="N18" i="13"/>
  <c r="G17" i="13"/>
  <c r="AJ16" i="13"/>
  <c r="Z14" i="13"/>
  <c r="AY13" i="13"/>
  <c r="Y13" i="13"/>
  <c r="R12" i="13"/>
  <c r="AU11" i="13"/>
  <c r="AK9" i="13"/>
  <c r="G9" i="13"/>
  <c r="AJ8" i="13"/>
  <c r="AC7" i="13"/>
  <c r="AD7" i="13" s="1"/>
  <c r="AE7" i="13" s="1"/>
  <c r="AF7" i="13" s="1"/>
  <c r="C8" i="13"/>
  <c r="AV48" i="6"/>
  <c r="R48" i="6"/>
  <c r="AU47" i="6"/>
  <c r="R47" i="6"/>
  <c r="AU46" i="6"/>
  <c r="AU44" i="6"/>
  <c r="AU43" i="6"/>
  <c r="R43" i="6"/>
  <c r="AV42" i="6"/>
  <c r="Y41" i="6"/>
  <c r="AY40" i="6"/>
  <c r="Z40" i="6"/>
  <c r="C39" i="6"/>
  <c r="AC38" i="6"/>
  <c r="D38" i="6"/>
  <c r="AJ36" i="6"/>
  <c r="G36" i="6"/>
  <c r="AK35" i="6"/>
  <c r="N34" i="6"/>
  <c r="AN33" i="6"/>
  <c r="O33" i="6"/>
  <c r="AU31" i="6"/>
  <c r="R31" i="6"/>
  <c r="AV30" i="6"/>
  <c r="Y29" i="6"/>
  <c r="AY28" i="6"/>
  <c r="Z28" i="6"/>
  <c r="C27" i="6"/>
  <c r="AC26" i="6"/>
  <c r="D26" i="6"/>
  <c r="AJ24" i="6"/>
  <c r="G24" i="6"/>
  <c r="AK23" i="6"/>
  <c r="N22" i="6"/>
  <c r="AN21" i="6"/>
  <c r="O21" i="6"/>
  <c r="R20" i="6"/>
  <c r="AV19" i="6"/>
  <c r="C17" i="6"/>
  <c r="AC17" i="6"/>
  <c r="D9" i="6"/>
  <c r="AJ7" i="6"/>
  <c r="G15" i="6"/>
  <c r="AK12" i="6"/>
  <c r="N10" i="6"/>
  <c r="AN12" i="6"/>
  <c r="O8" i="6"/>
  <c r="AU10" i="6"/>
  <c r="R10" i="6"/>
  <c r="AV7" i="6"/>
  <c r="Y8" i="6"/>
  <c r="AY7" i="6"/>
  <c r="AZ7" i="6" s="1"/>
  <c r="BA7" i="6" s="1"/>
  <c r="BB7" i="6" s="1"/>
  <c r="Z9" i="6"/>
  <c r="AU46" i="11"/>
  <c r="AY43" i="11"/>
  <c r="AV41" i="11"/>
  <c r="AU34" i="11"/>
  <c r="AY31" i="11"/>
  <c r="AV29" i="11"/>
  <c r="AU22" i="11"/>
  <c r="AY19" i="11"/>
  <c r="AV13" i="11"/>
  <c r="AU16" i="11"/>
  <c r="AY7" i="11"/>
  <c r="AZ7" i="11" s="1"/>
  <c r="BA7" i="11" s="1"/>
  <c r="BB7" i="11" s="1"/>
  <c r="Z50" i="11"/>
  <c r="AJ48" i="11"/>
  <c r="G48" i="11"/>
  <c r="Z47" i="11"/>
  <c r="AJ45" i="11"/>
  <c r="G45" i="11"/>
  <c r="Z44" i="11"/>
  <c r="AJ42" i="11"/>
  <c r="G42" i="11"/>
  <c r="Z41" i="11"/>
  <c r="AJ39" i="11"/>
  <c r="G39" i="11"/>
  <c r="Z38" i="11"/>
  <c r="AJ36" i="11"/>
  <c r="G36" i="11"/>
  <c r="Z35" i="11"/>
  <c r="AJ33" i="11"/>
  <c r="G33" i="11"/>
  <c r="Z32" i="11"/>
  <c r="AJ30" i="11"/>
  <c r="G30" i="11"/>
  <c r="Z29" i="11"/>
  <c r="AJ27" i="11"/>
  <c r="G27" i="11"/>
  <c r="Z26" i="11"/>
  <c r="AJ24" i="11"/>
  <c r="G24" i="11"/>
  <c r="Z23" i="11"/>
  <c r="AJ21" i="11"/>
  <c r="G21" i="11"/>
  <c r="Z20" i="11"/>
  <c r="AJ18" i="11"/>
  <c r="G18" i="11"/>
  <c r="Z11" i="11"/>
  <c r="AJ8" i="11"/>
  <c r="G15" i="11"/>
  <c r="Z13" i="11"/>
  <c r="AJ14" i="11"/>
  <c r="G12" i="11"/>
  <c r="Z14" i="11"/>
  <c r="AJ15" i="11"/>
  <c r="C8" i="11"/>
  <c r="BQ50" i="8"/>
  <c r="AT24" i="24"/>
  <c r="AI27" i="24"/>
  <c r="X37" i="24"/>
  <c r="M39" i="24"/>
  <c r="B47" i="24"/>
  <c r="B11" i="24"/>
  <c r="B41" i="13"/>
  <c r="M24" i="13"/>
  <c r="X34" i="13"/>
  <c r="AI41" i="13"/>
  <c r="AT49" i="13"/>
  <c r="AT15" i="13"/>
  <c r="B17" i="6"/>
  <c r="M26" i="6"/>
  <c r="X36" i="6"/>
  <c r="AI39" i="6"/>
  <c r="AT47" i="6"/>
  <c r="AT13" i="6"/>
  <c r="AT17" i="11"/>
  <c r="AI23" i="11"/>
  <c r="X36" i="11"/>
  <c r="M34" i="11"/>
  <c r="B46" i="11"/>
  <c r="B9" i="11"/>
  <c r="CL15" i="8"/>
  <c r="CA23" i="8"/>
  <c r="BP33" i="8"/>
  <c r="BE36" i="8"/>
  <c r="BE16" i="8"/>
  <c r="AT28" i="8"/>
  <c r="AI40" i="8"/>
  <c r="AI22" i="8"/>
  <c r="X34" i="8"/>
  <c r="M44" i="8"/>
  <c r="M11" i="8"/>
  <c r="B38" i="8"/>
  <c r="B13" i="8"/>
  <c r="CL29" i="9"/>
  <c r="CA50" i="9"/>
  <c r="CA13" i="9"/>
  <c r="BP47" i="9"/>
  <c r="BP26" i="9"/>
  <c r="BE44" i="9"/>
  <c r="BE32" i="9"/>
  <c r="AT46" i="9"/>
  <c r="AT20" i="9"/>
  <c r="AI39" i="9"/>
  <c r="AI13" i="9"/>
  <c r="X38" i="9"/>
  <c r="X34" i="9"/>
  <c r="M38" i="9"/>
  <c r="M18" i="9"/>
  <c r="B33" i="9"/>
  <c r="B19" i="9"/>
  <c r="B32" i="12"/>
  <c r="B9" i="12"/>
  <c r="M34" i="12"/>
  <c r="X50" i="12"/>
  <c r="X27" i="12"/>
  <c r="X8" i="12"/>
  <c r="B26" i="23"/>
  <c r="M47" i="23"/>
  <c r="M26" i="23"/>
  <c r="X44" i="23"/>
  <c r="X23" i="23"/>
  <c r="X44" i="10"/>
  <c r="X18" i="10"/>
  <c r="R16" i="10"/>
  <c r="R39" i="10"/>
  <c r="M38" i="10"/>
  <c r="M15" i="10"/>
  <c r="B23" i="10"/>
  <c r="X35" i="5"/>
  <c r="X14" i="5"/>
  <c r="M26" i="5"/>
  <c r="B30" i="5"/>
  <c r="M36" i="22"/>
  <c r="M9" i="22"/>
  <c r="B21" i="22"/>
  <c r="M7" i="3"/>
  <c r="H46" i="26"/>
  <c r="H20" i="26"/>
  <c r="T41" i="26"/>
  <c r="T24" i="26"/>
  <c r="AD46" i="26"/>
  <c r="AD27" i="26"/>
  <c r="AD10" i="26"/>
  <c r="AD32" i="19"/>
  <c r="AD15" i="19"/>
  <c r="AD18" i="20"/>
  <c r="AD40" i="20"/>
  <c r="T45" i="20"/>
  <c r="T26" i="20"/>
  <c r="H50" i="20"/>
  <c r="H31" i="20"/>
  <c r="H14" i="20"/>
  <c r="T36" i="19"/>
  <c r="T17" i="19"/>
  <c r="H44" i="19"/>
  <c r="H22" i="19"/>
  <c r="T49" i="17"/>
  <c r="T32" i="17"/>
  <c r="T13" i="17"/>
  <c r="H40" i="17"/>
  <c r="H24" i="17"/>
  <c r="T48" i="18"/>
  <c r="T32" i="18"/>
  <c r="T15" i="18"/>
  <c r="E40" i="26"/>
  <c r="E24" i="26"/>
  <c r="E9" i="26"/>
  <c r="Q35" i="26"/>
  <c r="Q20" i="26"/>
  <c r="AA49" i="26"/>
  <c r="AA31" i="26"/>
  <c r="AA16" i="26"/>
  <c r="AA45" i="20"/>
  <c r="AA27" i="20"/>
  <c r="AA12" i="20"/>
  <c r="AA17" i="19"/>
  <c r="AA35" i="19"/>
  <c r="AA50" i="19"/>
  <c r="Q38" i="19"/>
  <c r="Q22" i="19"/>
  <c r="Q8" i="19"/>
  <c r="Q38" i="17"/>
  <c r="Q24" i="17"/>
  <c r="Q8" i="17"/>
  <c r="E38" i="17"/>
  <c r="E24" i="17"/>
  <c r="E7" i="17"/>
  <c r="Q40" i="18"/>
  <c r="Q26" i="18"/>
  <c r="Q12" i="18"/>
  <c r="H18" i="18"/>
  <c r="H32" i="18"/>
  <c r="H46" i="18"/>
  <c r="E16" i="18"/>
  <c r="E32" i="18"/>
  <c r="E46" i="18"/>
  <c r="AK49" i="24"/>
  <c r="D48" i="24"/>
  <c r="AY46" i="24"/>
  <c r="Y46" i="24"/>
  <c r="AV44" i="24"/>
  <c r="O43" i="24"/>
  <c r="G42" i="24"/>
  <c r="AJ41" i="24"/>
  <c r="D40" i="24"/>
  <c r="Z38" i="24"/>
  <c r="R37" i="24"/>
  <c r="AU36" i="24"/>
  <c r="O35" i="24"/>
  <c r="AK33" i="24"/>
  <c r="AC32" i="24"/>
  <c r="C32" i="24"/>
  <c r="Z30" i="24"/>
  <c r="AV28" i="24"/>
  <c r="AN27" i="24"/>
  <c r="N27" i="24"/>
  <c r="AK25" i="24"/>
  <c r="D24" i="24"/>
  <c r="AY22" i="24"/>
  <c r="Y22" i="24"/>
  <c r="AV20" i="24"/>
  <c r="O19" i="24"/>
  <c r="G18" i="24"/>
  <c r="AJ17" i="24"/>
  <c r="D16" i="24"/>
  <c r="Z14" i="24"/>
  <c r="R13" i="24"/>
  <c r="AU12" i="24"/>
  <c r="O11" i="24"/>
  <c r="AK9" i="24"/>
  <c r="AC8" i="24"/>
  <c r="C7" i="24"/>
  <c r="AC7" i="24"/>
  <c r="Z50" i="13"/>
  <c r="AY49" i="13"/>
  <c r="Y49" i="13"/>
  <c r="O47" i="13"/>
  <c r="AN46" i="13"/>
  <c r="AK45" i="13"/>
  <c r="AK44" i="13"/>
  <c r="AC43" i="13"/>
  <c r="D43" i="13"/>
  <c r="D42" i="13"/>
  <c r="AC41" i="13"/>
  <c r="C41" i="13"/>
  <c r="Z40" i="13"/>
  <c r="AY39" i="13"/>
  <c r="Y38" i="13"/>
  <c r="AV37" i="13"/>
  <c r="R37" i="13"/>
  <c r="AV36" i="13"/>
  <c r="O35" i="13"/>
  <c r="G34" i="13"/>
  <c r="AJ33" i="13"/>
  <c r="D32" i="13"/>
  <c r="Z30" i="13"/>
  <c r="R29" i="13"/>
  <c r="AU28" i="13"/>
  <c r="O27" i="13"/>
  <c r="AK25" i="13"/>
  <c r="AC24" i="13"/>
  <c r="C24" i="13"/>
  <c r="Z22" i="13"/>
  <c r="AV20" i="13"/>
  <c r="AN19" i="13"/>
  <c r="N19" i="13"/>
  <c r="AK17" i="13"/>
  <c r="D16" i="13"/>
  <c r="AY14" i="13"/>
  <c r="Y14" i="13"/>
  <c r="AV12" i="13"/>
  <c r="O11" i="13"/>
  <c r="G10" i="13"/>
  <c r="AJ9" i="13"/>
  <c r="D11" i="13"/>
  <c r="Z50" i="6"/>
  <c r="R49" i="6"/>
  <c r="AU48" i="6"/>
  <c r="O46" i="6"/>
  <c r="AN45" i="6"/>
  <c r="O45" i="6"/>
  <c r="O44" i="6"/>
  <c r="AU42" i="6"/>
  <c r="R42" i="6"/>
  <c r="AV41" i="6"/>
  <c r="Y40" i="6"/>
  <c r="AY39" i="6"/>
  <c r="Z39" i="6"/>
  <c r="C38" i="6"/>
  <c r="AC37" i="6"/>
  <c r="D37" i="6"/>
  <c r="AJ35" i="6"/>
  <c r="G35" i="6"/>
  <c r="AK34" i="6"/>
  <c r="N33" i="6"/>
  <c r="AN32" i="6"/>
  <c r="O32" i="6"/>
  <c r="AU30" i="6"/>
  <c r="R30" i="6"/>
  <c r="AV29" i="6"/>
  <c r="Y28" i="6"/>
  <c r="AY27" i="6"/>
  <c r="Z27" i="6"/>
  <c r="C26" i="6"/>
  <c r="AC25" i="6"/>
  <c r="D25" i="6"/>
  <c r="AJ23" i="6"/>
  <c r="G23" i="6"/>
  <c r="AK22" i="6"/>
  <c r="N21" i="6"/>
  <c r="AN20" i="6"/>
  <c r="AU19" i="6"/>
  <c r="R19" i="6"/>
  <c r="AY18" i="6"/>
  <c r="Z18" i="6"/>
  <c r="C9" i="6"/>
  <c r="AC16" i="6"/>
  <c r="D10" i="6"/>
  <c r="AJ12" i="6"/>
  <c r="G14" i="6"/>
  <c r="AK8" i="6"/>
  <c r="N8" i="6"/>
  <c r="AN11" i="6"/>
  <c r="O12" i="6"/>
  <c r="AU7" i="6"/>
  <c r="R9" i="6"/>
  <c r="AV12" i="6"/>
  <c r="Y9" i="6"/>
  <c r="AY50" i="11"/>
  <c r="AV48" i="11"/>
  <c r="AU41" i="11"/>
  <c r="AY38" i="11"/>
  <c r="AV36" i="11"/>
  <c r="AU29" i="11"/>
  <c r="AY26" i="11"/>
  <c r="AV24" i="11"/>
  <c r="AU13" i="11"/>
  <c r="AY14" i="11"/>
  <c r="AV8" i="11"/>
  <c r="Y50" i="11"/>
  <c r="AN49" i="11"/>
  <c r="O49" i="11"/>
  <c r="Y47" i="11"/>
  <c r="AN46" i="11"/>
  <c r="O46" i="11"/>
  <c r="Y44" i="11"/>
  <c r="AN43" i="11"/>
  <c r="O43" i="11"/>
  <c r="Y41" i="11"/>
  <c r="AN40" i="11"/>
  <c r="O40" i="11"/>
  <c r="Y38" i="11"/>
  <c r="AN37" i="11"/>
  <c r="O37" i="11"/>
  <c r="Y35" i="11"/>
  <c r="AN34" i="11"/>
  <c r="O34" i="11"/>
  <c r="Y32" i="11"/>
  <c r="AN31" i="11"/>
  <c r="O31" i="11"/>
  <c r="Y29" i="11"/>
  <c r="AN28" i="11"/>
  <c r="O28" i="11"/>
  <c r="Y26" i="11"/>
  <c r="AN25" i="11"/>
  <c r="O25" i="11"/>
  <c r="Y23" i="11"/>
  <c r="AN22" i="11"/>
  <c r="O22" i="11"/>
  <c r="Y20" i="11"/>
  <c r="AN19" i="11"/>
  <c r="O19" i="11"/>
  <c r="Y11" i="11"/>
  <c r="AN16" i="11"/>
  <c r="O8" i="11"/>
  <c r="Y13" i="11"/>
  <c r="AN13" i="11"/>
  <c r="O17" i="11"/>
  <c r="Y14" i="11"/>
  <c r="AN10" i="11"/>
  <c r="O18" i="11"/>
  <c r="G9" i="11"/>
  <c r="Z16" i="11"/>
  <c r="R7" i="11"/>
  <c r="S7" i="11" s="1"/>
  <c r="T7" i="11" s="1"/>
  <c r="U7" i="11" s="1"/>
  <c r="CN50" i="8"/>
  <c r="N50" i="8"/>
  <c r="CF49" i="8"/>
  <c r="BG49" i="8"/>
  <c r="AT21" i="24"/>
  <c r="AI10" i="24"/>
  <c r="X15" i="24"/>
  <c r="B46" i="24"/>
  <c r="B18" i="13"/>
  <c r="M36" i="13"/>
  <c r="X28" i="13"/>
  <c r="AI28" i="13"/>
  <c r="AT23" i="13"/>
  <c r="B9" i="6"/>
  <c r="M8" i="6"/>
  <c r="X15" i="6"/>
  <c r="AT43" i="6"/>
  <c r="AT36" i="11"/>
  <c r="AI35" i="11"/>
  <c r="X25" i="11"/>
  <c r="M27" i="11"/>
  <c r="B10" i="11"/>
  <c r="CL8" i="8"/>
  <c r="CA10" i="8"/>
  <c r="BP15" i="8"/>
  <c r="BE12" i="8"/>
  <c r="AT8" i="8"/>
  <c r="AI17" i="8"/>
  <c r="X28" i="8"/>
  <c r="M40" i="8"/>
  <c r="B47" i="8"/>
  <c r="CL47" i="9"/>
  <c r="CL24" i="9"/>
  <c r="CA36" i="9"/>
  <c r="BP46" i="9"/>
  <c r="BP16" i="9"/>
  <c r="BE9" i="9"/>
  <c r="AT38" i="9"/>
  <c r="AT8" i="9"/>
  <c r="AI21" i="9"/>
  <c r="X35" i="9"/>
  <c r="M50" i="9"/>
  <c r="M24" i="9"/>
  <c r="B34" i="9"/>
  <c r="B47" i="12"/>
  <c r="B18" i="12"/>
  <c r="M26" i="12"/>
  <c r="X44" i="12"/>
  <c r="X13" i="12"/>
  <c r="B23" i="23"/>
  <c r="M38" i="23"/>
  <c r="M12" i="23"/>
  <c r="X22" i="23"/>
  <c r="X33" i="10"/>
  <c r="R9" i="10"/>
  <c r="R43" i="10"/>
  <c r="M32" i="10"/>
  <c r="B28" i="10"/>
  <c r="X26" i="5"/>
  <c r="M38" i="5"/>
  <c r="B15" i="5"/>
  <c r="M22" i="22"/>
  <c r="B9" i="22"/>
  <c r="B48" i="3"/>
  <c r="H32" i="26"/>
  <c r="T40" i="26"/>
  <c r="T15" i="26"/>
  <c r="AD34" i="26"/>
  <c r="AD50" i="19"/>
  <c r="AD28" i="19"/>
  <c r="AD11" i="20"/>
  <c r="AD41" i="20"/>
  <c r="T36" i="20"/>
  <c r="T14" i="20"/>
  <c r="H30" i="20"/>
  <c r="T49" i="19"/>
  <c r="T24" i="19"/>
  <c r="H38" i="19"/>
  <c r="H18" i="19"/>
  <c r="T38" i="17"/>
  <c r="T11" i="17"/>
  <c r="H33" i="17"/>
  <c r="H13" i="17"/>
  <c r="T31" i="18"/>
  <c r="T8" i="18"/>
  <c r="E29" i="26"/>
  <c r="Q49" i="26"/>
  <c r="Q31" i="26"/>
  <c r="Q10" i="26"/>
  <c r="AA30" i="26"/>
  <c r="AA35" i="20"/>
  <c r="AA11" i="20"/>
  <c r="AA24" i="19"/>
  <c r="AA45" i="19"/>
  <c r="Q37" i="19"/>
  <c r="Q18" i="19"/>
  <c r="Q45" i="17"/>
  <c r="Q23" i="17"/>
  <c r="E48" i="17"/>
  <c r="E31" i="17"/>
  <c r="E9" i="17"/>
  <c r="Q34" i="18"/>
  <c r="Q17" i="18"/>
  <c r="H19" i="18"/>
  <c r="H36" i="18"/>
  <c r="E8" i="18"/>
  <c r="E33" i="18"/>
  <c r="E50" i="18"/>
  <c r="AV49" i="24"/>
  <c r="N49" i="24"/>
  <c r="AY47" i="24"/>
  <c r="D43" i="24"/>
  <c r="C40" i="24"/>
  <c r="Y39" i="24"/>
  <c r="AJ37" i="24"/>
  <c r="C37" i="24"/>
  <c r="AN35" i="24"/>
  <c r="G35" i="24"/>
  <c r="AN32" i="24"/>
  <c r="Z31" i="24"/>
  <c r="AV30" i="24"/>
  <c r="AJ29" i="24"/>
  <c r="C29" i="24"/>
  <c r="G27" i="24"/>
  <c r="AN24" i="24"/>
  <c r="Z23" i="24"/>
  <c r="AV22" i="24"/>
  <c r="O22" i="24"/>
  <c r="D21" i="24"/>
  <c r="Y20" i="24"/>
  <c r="G19" i="24"/>
  <c r="O14" i="24"/>
  <c r="N11" i="24"/>
  <c r="AJ10" i="24"/>
  <c r="AU7" i="24"/>
  <c r="N9" i="24"/>
  <c r="AK49" i="13"/>
  <c r="D49" i="13"/>
  <c r="Z48" i="13"/>
  <c r="N47" i="13"/>
  <c r="AJ46" i="13"/>
  <c r="AY42" i="13"/>
  <c r="AN41" i="13"/>
  <c r="G41" i="13"/>
  <c r="Y40" i="13"/>
  <c r="N39" i="13"/>
  <c r="AN38" i="13"/>
  <c r="O36" i="13"/>
  <c r="AJ35" i="13"/>
  <c r="C35" i="13"/>
  <c r="Z34" i="13"/>
  <c r="AV33" i="13"/>
  <c r="N33" i="13"/>
  <c r="AN30" i="13"/>
  <c r="G30" i="13"/>
  <c r="Z26" i="13"/>
  <c r="AV25" i="13"/>
  <c r="O25" i="13"/>
  <c r="Y23" i="13"/>
  <c r="AU22" i="13"/>
  <c r="G22" i="13"/>
  <c r="AC18" i="13"/>
  <c r="O17" i="13"/>
  <c r="Y15" i="13"/>
  <c r="AU14" i="13"/>
  <c r="N14" i="13"/>
  <c r="AK13" i="13"/>
  <c r="C13" i="13"/>
  <c r="AN11" i="13"/>
  <c r="AC10" i="13"/>
  <c r="AY9" i="13"/>
  <c r="R9" i="13"/>
  <c r="AN8" i="13"/>
  <c r="Z10" i="13"/>
  <c r="AU50" i="6"/>
  <c r="N50" i="6"/>
  <c r="AK49" i="6"/>
  <c r="D49" i="6"/>
  <c r="Y48" i="6"/>
  <c r="O47" i="6"/>
  <c r="AK46" i="6"/>
  <c r="C46" i="6"/>
  <c r="Z45" i="6"/>
  <c r="N44" i="6"/>
  <c r="AK43" i="6"/>
  <c r="G43" i="6"/>
  <c r="C42" i="6"/>
  <c r="AV40" i="6"/>
  <c r="AN39" i="6"/>
  <c r="AJ38" i="6"/>
  <c r="Z37" i="6"/>
  <c r="R36" i="6"/>
  <c r="AU35" i="6"/>
  <c r="O35" i="6"/>
  <c r="AJ34" i="6"/>
  <c r="D34" i="6"/>
  <c r="AC33" i="6"/>
  <c r="Y32" i="6"/>
  <c r="O31" i="6"/>
  <c r="G30" i="6"/>
  <c r="C29" i="6"/>
  <c r="AV27" i="6"/>
  <c r="AN26" i="6"/>
  <c r="N26" i="6"/>
  <c r="AK25" i="6"/>
  <c r="C25" i="6"/>
  <c r="Z24" i="6"/>
  <c r="AY23" i="6"/>
  <c r="AU22" i="6"/>
  <c r="AK21" i="6"/>
  <c r="AC20" i="6"/>
  <c r="D20" i="6"/>
  <c r="Y18" i="6"/>
  <c r="AV17" i="6"/>
  <c r="R17" i="6"/>
  <c r="N16" i="6"/>
  <c r="D14" i="6"/>
  <c r="AY13" i="6"/>
  <c r="AU8" i="6"/>
  <c r="AK11" i="6"/>
  <c r="AC10" i="6"/>
  <c r="C11" i="6"/>
  <c r="Z13" i="6"/>
  <c r="AU12" i="6"/>
  <c r="O11" i="6"/>
  <c r="AN7" i="6"/>
  <c r="AO7" i="6" s="1"/>
  <c r="AP7" i="6" s="1"/>
  <c r="AQ7" i="6" s="1"/>
  <c r="AU49" i="11"/>
  <c r="AV43" i="11"/>
  <c r="AY37" i="11"/>
  <c r="AU32" i="11"/>
  <c r="AV26" i="11"/>
  <c r="AY20" i="11"/>
  <c r="AU18" i="11"/>
  <c r="AV14" i="11"/>
  <c r="AU8" i="11"/>
  <c r="AV15" i="11"/>
  <c r="AN50" i="11"/>
  <c r="Y49" i="11"/>
  <c r="D48" i="11"/>
  <c r="AC46" i="11"/>
  <c r="N45" i="11"/>
  <c r="AK43" i="11"/>
  <c r="R42" i="11"/>
  <c r="AJ41" i="11"/>
  <c r="D41" i="11"/>
  <c r="N40" i="11"/>
  <c r="Z39" i="11"/>
  <c r="AN38" i="11"/>
  <c r="Y37" i="11"/>
  <c r="D36" i="11"/>
  <c r="AC34" i="11"/>
  <c r="N33" i="11"/>
  <c r="AK31" i="11"/>
  <c r="R30" i="11"/>
  <c r="AJ29" i="11"/>
  <c r="D29" i="11"/>
  <c r="N28" i="11"/>
  <c r="Z27" i="11"/>
  <c r="AN26" i="11"/>
  <c r="Y25" i="11"/>
  <c r="D24" i="11"/>
  <c r="AC22" i="11"/>
  <c r="N21" i="11"/>
  <c r="AK19" i="11"/>
  <c r="R18" i="11"/>
  <c r="AJ17" i="11"/>
  <c r="D14" i="11"/>
  <c r="R16" i="11"/>
  <c r="D19" i="11"/>
  <c r="D16" i="11"/>
  <c r="R12" i="11"/>
  <c r="AJ11" i="11"/>
  <c r="D18" i="11"/>
  <c r="R10" i="11"/>
  <c r="CC50" i="8"/>
  <c r="AY50" i="8"/>
  <c r="Z50" i="8"/>
  <c r="CQ49" i="8"/>
  <c r="BQ49" i="8"/>
  <c r="N49" i="8"/>
  <c r="CF48" i="8"/>
  <c r="BG48" i="8"/>
  <c r="CB47" i="8"/>
  <c r="AY47" i="8"/>
  <c r="Z47" i="8"/>
  <c r="AU46" i="8"/>
  <c r="R46" i="8"/>
  <c r="CN45" i="8"/>
  <c r="N45" i="8"/>
  <c r="CF44" i="8"/>
  <c r="BG44" i="8"/>
  <c r="CB43" i="8"/>
  <c r="AY43" i="8"/>
  <c r="Z43" i="8"/>
  <c r="AU42" i="8"/>
  <c r="R42" i="8"/>
  <c r="CN41" i="8"/>
  <c r="N41" i="8"/>
  <c r="CF40" i="8"/>
  <c r="BG40" i="8"/>
  <c r="CB39" i="8"/>
  <c r="AY39" i="8"/>
  <c r="Z39" i="8"/>
  <c r="AU38" i="8"/>
  <c r="R38" i="8"/>
  <c r="CN37" i="8"/>
  <c r="N37" i="8"/>
  <c r="CF36" i="8"/>
  <c r="BG36" i="8"/>
  <c r="CB35" i="8"/>
  <c r="AY35" i="8"/>
  <c r="Z35" i="8"/>
  <c r="AU34" i="8"/>
  <c r="R34" i="8"/>
  <c r="CN33" i="8"/>
  <c r="N33" i="8"/>
  <c r="CF32" i="8"/>
  <c r="BG32" i="8"/>
  <c r="CB31" i="8"/>
  <c r="AY31" i="8"/>
  <c r="Z31" i="8"/>
  <c r="AU30" i="8"/>
  <c r="R30" i="8"/>
  <c r="CN29" i="8"/>
  <c r="N29" i="8"/>
  <c r="CF28" i="8"/>
  <c r="BG28" i="8"/>
  <c r="CB27" i="8"/>
  <c r="AY27" i="8"/>
  <c r="Z27" i="8"/>
  <c r="AU26" i="8"/>
  <c r="AT20" i="24"/>
  <c r="AI9" i="24"/>
  <c r="X14" i="24"/>
  <c r="B43" i="24"/>
  <c r="B19" i="13"/>
  <c r="M35" i="13"/>
  <c r="X27" i="13"/>
  <c r="AI27" i="13"/>
  <c r="AT22" i="13"/>
  <c r="B10" i="6"/>
  <c r="X48" i="6"/>
  <c r="X10" i="6"/>
  <c r="AT40" i="6"/>
  <c r="AT35" i="11"/>
  <c r="AI32" i="11"/>
  <c r="X24" i="11"/>
  <c r="M24" i="11"/>
  <c r="B11" i="11"/>
  <c r="CA50" i="8"/>
  <c r="BP47" i="8"/>
  <c r="BE50" i="8"/>
  <c r="BE8" i="8"/>
  <c r="AT14" i="8"/>
  <c r="AI14" i="8"/>
  <c r="X20" i="8"/>
  <c r="M39" i="8"/>
  <c r="B46" i="8"/>
  <c r="CL46" i="9"/>
  <c r="CL19" i="9"/>
  <c r="CA35" i="9"/>
  <c r="BP45" i="9"/>
  <c r="BP7" i="9"/>
  <c r="BE33" i="9"/>
  <c r="AT37" i="9"/>
  <c r="AT24" i="9"/>
  <c r="AI16" i="9"/>
  <c r="X30" i="9"/>
  <c r="M49" i="9"/>
  <c r="M23" i="9"/>
  <c r="B18" i="9"/>
  <c r="B46" i="12"/>
  <c r="B15" i="12"/>
  <c r="M25" i="12"/>
  <c r="X43" i="12"/>
  <c r="X12" i="12"/>
  <c r="B22" i="23"/>
  <c r="M37" i="23"/>
  <c r="M11" i="23"/>
  <c r="X19" i="23"/>
  <c r="X32" i="10"/>
  <c r="R10" i="10"/>
  <c r="R44" i="10"/>
  <c r="M31" i="10"/>
  <c r="B27" i="10"/>
  <c r="X23" i="5"/>
  <c r="M37" i="5"/>
  <c r="B28" i="5"/>
  <c r="M21" i="22"/>
  <c r="B49" i="3"/>
  <c r="H27" i="26"/>
  <c r="T39" i="26"/>
  <c r="T14" i="26"/>
  <c r="AD33" i="26"/>
  <c r="AD47" i="19"/>
  <c r="AD27" i="19"/>
  <c r="AD12" i="20"/>
  <c r="AD42" i="20"/>
  <c r="T35" i="20"/>
  <c r="T13" i="20"/>
  <c r="H29" i="20"/>
  <c r="T48" i="19"/>
  <c r="T23" i="19"/>
  <c r="H37" i="19"/>
  <c r="H15" i="19"/>
  <c r="T37" i="17"/>
  <c r="T10" i="17"/>
  <c r="H31" i="17"/>
  <c r="H12" i="17"/>
  <c r="T30" i="18"/>
  <c r="T7" i="18"/>
  <c r="E28" i="26"/>
  <c r="Q48" i="26"/>
  <c r="Q30" i="26"/>
  <c r="Q9" i="26"/>
  <c r="AA29" i="26"/>
  <c r="AA34" i="20"/>
  <c r="AA10" i="20"/>
  <c r="AA25" i="19"/>
  <c r="AA46" i="19"/>
  <c r="Q34" i="19"/>
  <c r="Q17" i="19"/>
  <c r="Q42" i="17"/>
  <c r="Q22" i="17"/>
  <c r="E47" i="17"/>
  <c r="E30" i="17"/>
  <c r="E8" i="17"/>
  <c r="Q33" i="18"/>
  <c r="Q16" i="18"/>
  <c r="H20" i="18"/>
  <c r="H37" i="18"/>
  <c r="E12" i="18"/>
  <c r="E34" i="18"/>
  <c r="E7" i="18"/>
  <c r="Z50" i="24"/>
  <c r="AU49" i="24"/>
  <c r="AC48" i="24"/>
  <c r="R47" i="24"/>
  <c r="AN46" i="24"/>
  <c r="G46" i="24"/>
  <c r="AC45" i="24"/>
  <c r="O44" i="24"/>
  <c r="AJ43" i="24"/>
  <c r="C43" i="24"/>
  <c r="Z42" i="24"/>
  <c r="AV41" i="24"/>
  <c r="N41" i="24"/>
  <c r="AN38" i="24"/>
  <c r="G38" i="24"/>
  <c r="Z34" i="24"/>
  <c r="AV33" i="24"/>
  <c r="O33" i="24"/>
  <c r="Y31" i="24"/>
  <c r="AU30" i="24"/>
  <c r="G30" i="24"/>
  <c r="AC26" i="24"/>
  <c r="O25" i="24"/>
  <c r="Y23" i="24"/>
  <c r="AU22" i="24"/>
  <c r="N22" i="24"/>
  <c r="AK21" i="24"/>
  <c r="C21" i="24"/>
  <c r="AN19" i="24"/>
  <c r="AC18" i="24"/>
  <c r="AY17" i="24"/>
  <c r="R17" i="24"/>
  <c r="AN16" i="24"/>
  <c r="Z15" i="24"/>
  <c r="AU14" i="24"/>
  <c r="N14" i="24"/>
  <c r="AK13" i="24"/>
  <c r="D13" i="24"/>
  <c r="Y8" i="24"/>
  <c r="AY9" i="24"/>
  <c r="R9" i="24"/>
  <c r="AV50" i="13"/>
  <c r="N50" i="13"/>
  <c r="AJ49" i="13"/>
  <c r="C49" i="13"/>
  <c r="R45" i="13"/>
  <c r="D44" i="13"/>
  <c r="Z43" i="13"/>
  <c r="R42" i="13"/>
  <c r="AN39" i="13"/>
  <c r="G38" i="13"/>
  <c r="Z37" i="13"/>
  <c r="AU36" i="13"/>
  <c r="N36" i="13"/>
  <c r="Y34" i="13"/>
  <c r="AU33" i="13"/>
  <c r="AC32" i="13"/>
  <c r="AY31" i="13"/>
  <c r="AC29" i="13"/>
  <c r="O28" i="13"/>
  <c r="AK27" i="13"/>
  <c r="Y26" i="13"/>
  <c r="AU25" i="13"/>
  <c r="AY23" i="13"/>
  <c r="AC21" i="13"/>
  <c r="O20" i="13"/>
  <c r="AK19" i="13"/>
  <c r="D19" i="13"/>
  <c r="AV17" i="13"/>
  <c r="N17" i="13"/>
  <c r="AY15" i="13"/>
  <c r="D10" i="13"/>
  <c r="C11" i="13"/>
  <c r="Y10" i="13"/>
  <c r="AJ49" i="6"/>
  <c r="C49" i="6"/>
  <c r="AN47" i="6"/>
  <c r="N47" i="6"/>
  <c r="AJ46" i="6"/>
  <c r="Y45" i="6"/>
  <c r="AJ43" i="6"/>
  <c r="AC42" i="6"/>
  <c r="R41" i="6"/>
  <c r="AU40" i="6"/>
  <c r="O40" i="6"/>
  <c r="G39" i="6"/>
  <c r="Y37" i="6"/>
  <c r="AV36" i="6"/>
  <c r="C34" i="6"/>
  <c r="AY32" i="6"/>
  <c r="AN31" i="6"/>
  <c r="N31" i="6"/>
  <c r="AK30" i="6"/>
  <c r="AC29" i="6"/>
  <c r="AU27" i="6"/>
  <c r="O27" i="6"/>
  <c r="Y24" i="6"/>
  <c r="R23" i="6"/>
  <c r="G22" i="6"/>
  <c r="AJ21" i="6"/>
  <c r="D21" i="6"/>
  <c r="C20" i="6"/>
  <c r="Z19" i="6"/>
  <c r="AU17" i="6"/>
  <c r="AN16" i="6"/>
  <c r="AC15" i="6"/>
  <c r="C14" i="6"/>
  <c r="Z14" i="6"/>
  <c r="R13" i="6"/>
  <c r="AJ11" i="6"/>
  <c r="D12" i="6"/>
  <c r="N11" i="6"/>
  <c r="G7" i="6"/>
  <c r="H7" i="6" s="1"/>
  <c r="I7" i="6" s="1"/>
  <c r="J7" i="6" s="1"/>
  <c r="AY45" i="11"/>
  <c r="AU43" i="11"/>
  <c r="AV40" i="11"/>
  <c r="AY34" i="11"/>
  <c r="AU26" i="11"/>
  <c r="AV23" i="11"/>
  <c r="AU15" i="11"/>
  <c r="G50" i="11"/>
  <c r="AC48" i="11"/>
  <c r="C48" i="11"/>
  <c r="O47" i="11"/>
  <c r="AN45" i="11"/>
  <c r="AJ43" i="11"/>
  <c r="D43" i="11"/>
  <c r="Y39" i="11"/>
  <c r="G38" i="11"/>
  <c r="AC36" i="11"/>
  <c r="C36" i="11"/>
  <c r="O35" i="11"/>
  <c r="AN33" i="11"/>
  <c r="AJ31" i="11"/>
  <c r="D31" i="11"/>
  <c r="Y27" i="11"/>
  <c r="G26" i="11"/>
  <c r="AC24" i="11"/>
  <c r="C24" i="11"/>
  <c r="O23" i="11"/>
  <c r="AN21" i="11"/>
  <c r="AJ19" i="11"/>
  <c r="D11" i="11"/>
  <c r="C14" i="11"/>
  <c r="AC15" i="11"/>
  <c r="C19" i="11"/>
  <c r="O14" i="11"/>
  <c r="AC13" i="11"/>
  <c r="C16" i="11"/>
  <c r="C18" i="11"/>
  <c r="AC9" i="11"/>
  <c r="D17" i="11"/>
  <c r="R8" i="11"/>
  <c r="AK7" i="11"/>
  <c r="G7" i="11"/>
  <c r="H7" i="11" s="1"/>
  <c r="I7" i="11" s="1"/>
  <c r="J7" i="11" s="1"/>
  <c r="CB50" i="8"/>
  <c r="Y50" i="8"/>
  <c r="AK49" i="8"/>
  <c r="BF48" i="8"/>
  <c r="AC48" i="8"/>
  <c r="D48" i="8"/>
  <c r="Y47" i="8"/>
  <c r="CQ46" i="8"/>
  <c r="BR46" i="8"/>
  <c r="CM45" i="8"/>
  <c r="BJ45" i="8"/>
  <c r="AK45" i="8"/>
  <c r="BF44" i="8"/>
  <c r="AC44" i="8"/>
  <c r="D44" i="8"/>
  <c r="Y43" i="8"/>
  <c r="CQ42" i="8"/>
  <c r="BR42" i="8"/>
  <c r="CM41" i="8"/>
  <c r="BJ41" i="8"/>
  <c r="AK41" i="8"/>
  <c r="BF40" i="8"/>
  <c r="AC40" i="8"/>
  <c r="D40" i="8"/>
  <c r="Y39" i="8"/>
  <c r="CQ38" i="8"/>
  <c r="BR38" i="8"/>
  <c r="CM37" i="8"/>
  <c r="BJ37" i="8"/>
  <c r="AK37" i="8"/>
  <c r="BF36" i="8"/>
  <c r="AC36" i="8"/>
  <c r="D36" i="8"/>
  <c r="Y35" i="8"/>
  <c r="CQ34" i="8"/>
  <c r="BR34" i="8"/>
  <c r="CM33" i="8"/>
  <c r="BJ33" i="8"/>
  <c r="AK33" i="8"/>
  <c r="BF32" i="8"/>
  <c r="AC32" i="8"/>
  <c r="D32" i="8"/>
  <c r="Y31" i="8"/>
  <c r="CQ30" i="8"/>
  <c r="BR30" i="8"/>
  <c r="CM29" i="8"/>
  <c r="BJ29" i="8"/>
  <c r="AK29" i="8"/>
  <c r="BF28" i="8"/>
  <c r="AC28" i="8"/>
  <c r="D28" i="8"/>
  <c r="Y27" i="8"/>
  <c r="CQ26" i="8"/>
  <c r="BR26" i="8"/>
  <c r="CM25" i="8"/>
  <c r="BJ25" i="8"/>
  <c r="AK15" i="8"/>
  <c r="BF24" i="8"/>
  <c r="AC24" i="8"/>
  <c r="D24" i="8"/>
  <c r="Y20" i="8"/>
  <c r="CQ22" i="8"/>
  <c r="BR22" i="8"/>
  <c r="CM21" i="8"/>
  <c r="BJ21" i="8"/>
  <c r="AK21" i="8"/>
  <c r="BF20" i="8"/>
  <c r="AC20" i="8"/>
  <c r="D21" i="8"/>
  <c r="Y23" i="8"/>
  <c r="CQ18" i="8"/>
  <c r="BR20" i="8"/>
  <c r="CM17" i="8"/>
  <c r="BJ17" i="8"/>
  <c r="AK26" i="8"/>
  <c r="BF17" i="8"/>
  <c r="AC16" i="8"/>
  <c r="D18" i="8"/>
  <c r="Y19" i="8"/>
  <c r="CQ14" i="8"/>
  <c r="BR19" i="8"/>
  <c r="CM13" i="8"/>
  <c r="BJ13" i="8"/>
  <c r="AK22" i="8"/>
  <c r="BF13" i="8"/>
  <c r="AC12" i="8"/>
  <c r="D9" i="8"/>
  <c r="Y22" i="8"/>
  <c r="CQ10" i="8"/>
  <c r="BR17" i="8"/>
  <c r="CM9" i="8"/>
  <c r="BJ9" i="8"/>
  <c r="AK25" i="8"/>
  <c r="AT13" i="24"/>
  <c r="AI8" i="24"/>
  <c r="X13" i="24"/>
  <c r="B42" i="24"/>
  <c r="B20" i="13"/>
  <c r="M34" i="13"/>
  <c r="X23" i="13"/>
  <c r="AI26" i="13"/>
  <c r="AT21" i="13"/>
  <c r="M50" i="6"/>
  <c r="X47" i="6"/>
  <c r="X11" i="6"/>
  <c r="AT39" i="6"/>
  <c r="AT34" i="11"/>
  <c r="AI31" i="11"/>
  <c r="X23" i="11"/>
  <c r="M23" i="11"/>
  <c r="B21" i="11"/>
  <c r="CA49" i="8"/>
  <c r="BP46" i="8"/>
  <c r="BE49" i="8"/>
  <c r="AT50" i="8"/>
  <c r="AT21" i="8"/>
  <c r="AI13" i="8"/>
  <c r="X18" i="8"/>
  <c r="M38" i="8"/>
  <c r="B41" i="8"/>
  <c r="CL45" i="9"/>
  <c r="CL12" i="9"/>
  <c r="CA34" i="9"/>
  <c r="BP44" i="9"/>
  <c r="BP11" i="9"/>
  <c r="BE11" i="9"/>
  <c r="AT36" i="9"/>
  <c r="AT22" i="9"/>
  <c r="AI11" i="9"/>
  <c r="X13" i="9"/>
  <c r="M48" i="9"/>
  <c r="M22" i="9"/>
  <c r="B13" i="9"/>
  <c r="B43" i="12"/>
  <c r="B14" i="12"/>
  <c r="M24" i="12"/>
  <c r="X42" i="12"/>
  <c r="X11" i="12"/>
  <c r="B21" i="23"/>
  <c r="M36" i="23"/>
  <c r="M10" i="23"/>
  <c r="X18" i="23"/>
  <c r="X31" i="10"/>
  <c r="R11" i="10"/>
  <c r="R45" i="10"/>
  <c r="M30" i="10"/>
  <c r="B26" i="10"/>
  <c r="X22" i="5"/>
  <c r="M36" i="5"/>
  <c r="B50" i="5"/>
  <c r="B19" i="5"/>
  <c r="M18" i="22"/>
  <c r="B50" i="3"/>
  <c r="H26" i="26"/>
  <c r="T38" i="26"/>
  <c r="T13" i="26"/>
  <c r="AD32" i="26"/>
  <c r="AD46" i="19"/>
  <c r="AD26" i="19"/>
  <c r="AD15" i="20"/>
  <c r="AD43" i="20"/>
  <c r="T34" i="20"/>
  <c r="T12" i="20"/>
  <c r="H28" i="20"/>
  <c r="T47" i="19"/>
  <c r="T22" i="19"/>
  <c r="H36" i="19"/>
  <c r="H14" i="19"/>
  <c r="T35" i="17"/>
  <c r="T9" i="17"/>
  <c r="H30" i="17"/>
  <c r="H11" i="17"/>
  <c r="T29" i="18"/>
  <c r="E50" i="26"/>
  <c r="E27" i="26"/>
  <c r="Q47" i="26"/>
  <c r="Q29" i="26"/>
  <c r="Q8" i="26"/>
  <c r="AA28" i="26"/>
  <c r="AA33" i="20"/>
  <c r="AA9" i="20"/>
  <c r="AA26" i="19"/>
  <c r="AA47" i="19"/>
  <c r="Q33" i="19"/>
  <c r="Q16" i="19"/>
  <c r="Q41" i="17"/>
  <c r="Q21" i="17"/>
  <c r="E46" i="17"/>
  <c r="E29" i="17"/>
  <c r="E10" i="17"/>
  <c r="Q32" i="18"/>
  <c r="Q15" i="18"/>
  <c r="H21" i="18"/>
  <c r="H40" i="18"/>
  <c r="E13" i="18"/>
  <c r="E35" i="18"/>
  <c r="AV47" i="24"/>
  <c r="AU44" i="24"/>
  <c r="N44" i="24"/>
  <c r="Y42" i="24"/>
  <c r="AU41" i="24"/>
  <c r="AC40" i="24"/>
  <c r="AY39" i="24"/>
  <c r="AC37" i="24"/>
  <c r="O36" i="24"/>
  <c r="AK35" i="24"/>
  <c r="Y34" i="24"/>
  <c r="AU33" i="24"/>
  <c r="AY31" i="24"/>
  <c r="AC29" i="24"/>
  <c r="O28" i="24"/>
  <c r="AK27" i="24"/>
  <c r="D27" i="24"/>
  <c r="AV25" i="24"/>
  <c r="N25" i="24"/>
  <c r="AY23" i="24"/>
  <c r="D19" i="24"/>
  <c r="C16" i="24"/>
  <c r="Y15" i="24"/>
  <c r="AJ13" i="24"/>
  <c r="C13" i="24"/>
  <c r="AN11" i="24"/>
  <c r="G11" i="24"/>
  <c r="AN8" i="24"/>
  <c r="Z11" i="24"/>
  <c r="AU50" i="13"/>
  <c r="AN47" i="13"/>
  <c r="G47" i="13"/>
  <c r="AC46" i="13"/>
  <c r="AV45" i="13"/>
  <c r="C44" i="13"/>
  <c r="Y43" i="13"/>
  <c r="AV42" i="13"/>
  <c r="AK41" i="13"/>
  <c r="G39" i="13"/>
  <c r="AK38" i="13"/>
  <c r="AC35" i="13"/>
  <c r="AY34" i="13"/>
  <c r="O31" i="13"/>
  <c r="AK30" i="13"/>
  <c r="D30" i="13"/>
  <c r="N28" i="13"/>
  <c r="AJ27" i="13"/>
  <c r="AY26" i="13"/>
  <c r="R23" i="13"/>
  <c r="D22" i="13"/>
  <c r="N20" i="13"/>
  <c r="AJ19" i="13"/>
  <c r="C19" i="13"/>
  <c r="Z18" i="13"/>
  <c r="AU17" i="13"/>
  <c r="AC16" i="13"/>
  <c r="R15" i="13"/>
  <c r="AN14" i="13"/>
  <c r="G14" i="13"/>
  <c r="AC13" i="13"/>
  <c r="O12" i="13"/>
  <c r="AJ11" i="13"/>
  <c r="C10" i="13"/>
  <c r="Z7" i="13"/>
  <c r="AV10" i="13"/>
  <c r="N9" i="13"/>
  <c r="AN50" i="6"/>
  <c r="G50" i="6"/>
  <c r="AY45" i="6"/>
  <c r="AN44" i="6"/>
  <c r="G44" i="6"/>
  <c r="D43" i="6"/>
  <c r="N40" i="6"/>
  <c r="AK39" i="6"/>
  <c r="AY37" i="6"/>
  <c r="AU36" i="6"/>
  <c r="O36" i="6"/>
  <c r="AN35" i="6"/>
  <c r="AC34" i="6"/>
  <c r="Z33" i="6"/>
  <c r="AJ30" i="6"/>
  <c r="D30" i="6"/>
  <c r="R28" i="6"/>
  <c r="N27" i="6"/>
  <c r="AK26" i="6"/>
  <c r="G26" i="6"/>
  <c r="AY24" i="6"/>
  <c r="AV23" i="6"/>
  <c r="C21" i="6"/>
  <c r="Z20" i="6"/>
  <c r="R18" i="6"/>
  <c r="O17" i="6"/>
  <c r="Y14" i="6"/>
  <c r="AV13" i="6"/>
  <c r="G12" i="6"/>
  <c r="C12" i="6"/>
  <c r="Z11" i="6"/>
  <c r="AY9" i="6"/>
  <c r="AN8" i="6"/>
  <c r="AK18" i="6"/>
  <c r="AU40" i="11"/>
  <c r="AV37" i="11"/>
  <c r="AY28" i="11"/>
  <c r="AU23" i="11"/>
  <c r="AV20" i="11"/>
  <c r="AY17" i="11"/>
  <c r="AY11" i="11"/>
  <c r="AK50" i="11"/>
  <c r="N47" i="11"/>
  <c r="Z46" i="11"/>
  <c r="R44" i="11"/>
  <c r="C43" i="11"/>
  <c r="O42" i="11"/>
  <c r="AC41" i="11"/>
  <c r="G40" i="11"/>
  <c r="AK38" i="11"/>
  <c r="N35" i="11"/>
  <c r="Z34" i="11"/>
  <c r="R32" i="11"/>
  <c r="C31" i="11"/>
  <c r="O30" i="11"/>
  <c r="AC29" i="11"/>
  <c r="G28" i="11"/>
  <c r="AK26" i="11"/>
  <c r="N23" i="11"/>
  <c r="Z22" i="11"/>
  <c r="R20" i="11"/>
  <c r="C11" i="11"/>
  <c r="O11" i="11"/>
  <c r="AC17" i="11"/>
  <c r="N8" i="11"/>
  <c r="N14" i="11"/>
  <c r="O12" i="11"/>
  <c r="AC11" i="11"/>
  <c r="N18" i="11"/>
  <c r="C17" i="11"/>
  <c r="AJ7" i="11"/>
  <c r="AV50" i="8"/>
  <c r="CN49" i="8"/>
  <c r="BJ49" i="8"/>
  <c r="AJ49" i="8"/>
  <c r="G49" i="8"/>
  <c r="CC48" i="8"/>
  <c r="C48" i="8"/>
  <c r="BU47" i="8"/>
  <c r="AV47" i="8"/>
  <c r="BQ46" i="8"/>
  <c r="AN46" i="8"/>
  <c r="O46" i="8"/>
  <c r="AJ45" i="8"/>
  <c r="G45" i="8"/>
  <c r="CC44" i="8"/>
  <c r="C44" i="8"/>
  <c r="BU43" i="8"/>
  <c r="AV43" i="8"/>
  <c r="BQ42" i="8"/>
  <c r="AN42" i="8"/>
  <c r="O42" i="8"/>
  <c r="AJ41" i="8"/>
  <c r="G41" i="8"/>
  <c r="CC40" i="8"/>
  <c r="C40" i="8"/>
  <c r="BU39" i="8"/>
  <c r="AV39" i="8"/>
  <c r="BQ38" i="8"/>
  <c r="AN38" i="8"/>
  <c r="O38" i="8"/>
  <c r="AJ37" i="8"/>
  <c r="G37" i="8"/>
  <c r="CC36" i="8"/>
  <c r="C36" i="8"/>
  <c r="BU35" i="8"/>
  <c r="AV35" i="8"/>
  <c r="BQ34" i="8"/>
  <c r="AN34" i="8"/>
  <c r="O34" i="8"/>
  <c r="AJ33" i="8"/>
  <c r="G33" i="8"/>
  <c r="CC32" i="8"/>
  <c r="C32" i="8"/>
  <c r="BU31" i="8"/>
  <c r="AV31" i="8"/>
  <c r="BQ30" i="8"/>
  <c r="AN30" i="8"/>
  <c r="O30" i="8"/>
  <c r="AJ29" i="8"/>
  <c r="G29" i="8"/>
  <c r="CC28" i="8"/>
  <c r="C28" i="8"/>
  <c r="BU27" i="8"/>
  <c r="AV27" i="8"/>
  <c r="BQ26" i="8"/>
  <c r="AN26" i="8"/>
  <c r="O26" i="8"/>
  <c r="AJ15" i="8"/>
  <c r="G25" i="8"/>
  <c r="CC24" i="8"/>
  <c r="C24" i="8"/>
  <c r="BU23" i="8"/>
  <c r="AV22" i="8"/>
  <c r="BQ22" i="8"/>
  <c r="AN22" i="8"/>
  <c r="O18" i="8"/>
  <c r="AJ21" i="8"/>
  <c r="G21" i="8"/>
  <c r="CC20" i="8"/>
  <c r="C21" i="8"/>
  <c r="BU19" i="8"/>
  <c r="AV10" i="8"/>
  <c r="BQ20" i="8"/>
  <c r="AN18" i="8"/>
  <c r="O7" i="8"/>
  <c r="AJ26" i="8"/>
  <c r="G17" i="8"/>
  <c r="CC16" i="8"/>
  <c r="C18" i="8"/>
  <c r="BU15" i="8"/>
  <c r="AV8" i="8"/>
  <c r="BQ19" i="8"/>
  <c r="AN14" i="8"/>
  <c r="O20" i="8"/>
  <c r="AJ22" i="8"/>
  <c r="G13" i="8"/>
  <c r="CC8" i="8"/>
  <c r="C9" i="8"/>
  <c r="BU11" i="8"/>
  <c r="AV18" i="8"/>
  <c r="BQ17" i="8"/>
  <c r="AN10" i="8"/>
  <c r="O23" i="8"/>
  <c r="AJ25" i="8"/>
  <c r="G9" i="8"/>
  <c r="AT12" i="24"/>
  <c r="X30" i="24"/>
  <c r="M15" i="24"/>
  <c r="B21" i="13"/>
  <c r="M12" i="13"/>
  <c r="AI31" i="13"/>
  <c r="B46" i="6"/>
  <c r="M40" i="6"/>
  <c r="X7" i="6"/>
  <c r="AT30" i="6"/>
  <c r="AT8" i="11"/>
  <c r="X43" i="11"/>
  <c r="M12" i="11"/>
  <c r="CL40" i="8"/>
  <c r="CA22" i="8"/>
  <c r="BE35" i="8"/>
  <c r="AT37" i="8"/>
  <c r="AI36" i="8"/>
  <c r="X10" i="8"/>
  <c r="M21" i="8"/>
  <c r="B8" i="8"/>
  <c r="CL9" i="9"/>
  <c r="CA23" i="9"/>
  <c r="BP20" i="9"/>
  <c r="BE13" i="9"/>
  <c r="AT30" i="9"/>
  <c r="AI32" i="9"/>
  <c r="X10" i="9"/>
  <c r="M34" i="9"/>
  <c r="B42" i="9"/>
  <c r="B42" i="12"/>
  <c r="M42" i="12"/>
  <c r="X49" i="12"/>
  <c r="B44" i="23"/>
  <c r="B10" i="23"/>
  <c r="M15" i="23"/>
  <c r="X12" i="23"/>
  <c r="X17" i="10"/>
  <c r="R30" i="10"/>
  <c r="M24" i="10"/>
  <c r="B7" i="10"/>
  <c r="X34" i="5"/>
  <c r="M25" i="5"/>
  <c r="B39" i="5"/>
  <c r="M32" i="22"/>
  <c r="M16" i="3"/>
  <c r="H12" i="26"/>
  <c r="T18" i="26"/>
  <c r="AD26" i="26"/>
  <c r="AD42" i="19"/>
  <c r="AD8" i="20"/>
  <c r="AD44" i="20"/>
  <c r="T22" i="20"/>
  <c r="H38" i="20"/>
  <c r="T46" i="19"/>
  <c r="T10" i="19"/>
  <c r="H21" i="19"/>
  <c r="T28" i="17"/>
  <c r="H46" i="17"/>
  <c r="H16" i="17"/>
  <c r="T24" i="18"/>
  <c r="E39" i="26"/>
  <c r="E14" i="26"/>
  <c r="Q25" i="26"/>
  <c r="AA42" i="26"/>
  <c r="AA15" i="26"/>
  <c r="AA26" i="20"/>
  <c r="AA12" i="19"/>
  <c r="AA39" i="19"/>
  <c r="Q32" i="19"/>
  <c r="Q7" i="19"/>
  <c r="Q29" i="17"/>
  <c r="E45" i="17"/>
  <c r="E20" i="17"/>
  <c r="Q39" i="18"/>
  <c r="Q8" i="18"/>
  <c r="H25" i="18"/>
  <c r="E11" i="18"/>
  <c r="E36" i="18"/>
  <c r="AU50" i="24"/>
  <c r="G50" i="24"/>
  <c r="C46" i="24"/>
  <c r="R45" i="24"/>
  <c r="Z40" i="24"/>
  <c r="R38" i="24"/>
  <c r="AN37" i="24"/>
  <c r="D37" i="24"/>
  <c r="AJ35" i="24"/>
  <c r="Z33" i="24"/>
  <c r="AV32" i="24"/>
  <c r="N32" i="24"/>
  <c r="C30" i="24"/>
  <c r="AJ28" i="24"/>
  <c r="C28" i="24"/>
  <c r="AJ26" i="24"/>
  <c r="AU23" i="24"/>
  <c r="AN21" i="24"/>
  <c r="O20" i="24"/>
  <c r="AC17" i="24"/>
  <c r="AY16" i="24"/>
  <c r="O16" i="24"/>
  <c r="AK12" i="24"/>
  <c r="D12" i="24"/>
  <c r="O8" i="24"/>
  <c r="AV10" i="24"/>
  <c r="Y50" i="13"/>
  <c r="AN49" i="13"/>
  <c r="O48" i="13"/>
  <c r="AK47" i="13"/>
  <c r="G46" i="13"/>
  <c r="AV44" i="13"/>
  <c r="O44" i="13"/>
  <c r="AK40" i="13"/>
  <c r="O37" i="13"/>
  <c r="AY35" i="13"/>
  <c r="G35" i="13"/>
  <c r="C33" i="13"/>
  <c r="AK31" i="13"/>
  <c r="O30" i="13"/>
  <c r="AJ29" i="13"/>
  <c r="AU26" i="13"/>
  <c r="Z23" i="13"/>
  <c r="AK20" i="13"/>
  <c r="C20" i="13"/>
  <c r="C17" i="13"/>
  <c r="R16" i="13"/>
  <c r="O14" i="13"/>
  <c r="Y9" i="13"/>
  <c r="AK10" i="13"/>
  <c r="G7" i="13"/>
  <c r="H7" i="13" s="1"/>
  <c r="I7" i="13" s="1"/>
  <c r="J7" i="13" s="1"/>
  <c r="R50" i="6"/>
  <c r="N48" i="6"/>
  <c r="AY46" i="6"/>
  <c r="D44" i="6"/>
  <c r="Y43" i="6"/>
  <c r="AN42" i="6"/>
  <c r="G42" i="6"/>
  <c r="AC41" i="6"/>
  <c r="AV38" i="6"/>
  <c r="R34" i="6"/>
  <c r="AK33" i="6"/>
  <c r="C33" i="6"/>
  <c r="Z30" i="6"/>
  <c r="AN29" i="6"/>
  <c r="G29" i="6"/>
  <c r="AV25" i="6"/>
  <c r="O25" i="6"/>
  <c r="AC24" i="6"/>
  <c r="O23" i="6"/>
  <c r="AK20" i="6"/>
  <c r="O18" i="6"/>
  <c r="AJ17" i="6"/>
  <c r="AY16" i="6"/>
  <c r="R16" i="6"/>
  <c r="AN15" i="6"/>
  <c r="D15" i="6"/>
  <c r="AC8" i="6"/>
  <c r="AV9" i="6"/>
  <c r="N15" i="6"/>
  <c r="AV39" i="11"/>
  <c r="AY35" i="11"/>
  <c r="AY32" i="11"/>
  <c r="AV10" i="11"/>
  <c r="AV17" i="11"/>
  <c r="AY9" i="11"/>
  <c r="D50" i="11"/>
  <c r="AK46" i="11"/>
  <c r="C46" i="11"/>
  <c r="G41" i="11"/>
  <c r="R39" i="11"/>
  <c r="AC38" i="11"/>
  <c r="AK37" i="11"/>
  <c r="D37" i="11"/>
  <c r="O36" i="11"/>
  <c r="C33" i="11"/>
  <c r="N32" i="11"/>
  <c r="Z30" i="11"/>
  <c r="AK29" i="11"/>
  <c r="D28" i="11"/>
  <c r="N27" i="11"/>
  <c r="R26" i="11"/>
  <c r="AC25" i="11"/>
  <c r="AN24" i="11"/>
  <c r="Z21" i="11"/>
  <c r="N9" i="11"/>
  <c r="R14" i="11"/>
  <c r="D15" i="11"/>
  <c r="N10" i="11"/>
  <c r="Y7" i="11"/>
  <c r="N7" i="11"/>
  <c r="Z9" i="11"/>
  <c r="BG50" i="8"/>
  <c r="CM49" i="8"/>
  <c r="Y49" i="8"/>
  <c r="CN48" i="8"/>
  <c r="CQ47" i="8"/>
  <c r="AJ47" i="8"/>
  <c r="D47" i="8"/>
  <c r="BU46" i="8"/>
  <c r="G46" i="8"/>
  <c r="AV45" i="8"/>
  <c r="CM43" i="8"/>
  <c r="BG43" i="8"/>
  <c r="BJ42" i="8"/>
  <c r="C42" i="8"/>
  <c r="BR41" i="8"/>
  <c r="AN41" i="8"/>
  <c r="BU40" i="8"/>
  <c r="O40" i="8"/>
  <c r="BF38" i="8"/>
  <c r="Z38" i="8"/>
  <c r="AC37" i="8"/>
  <c r="BQ36" i="8"/>
  <c r="AK36" i="8"/>
  <c r="G36" i="8"/>
  <c r="AN35" i="8"/>
  <c r="CC34" i="8"/>
  <c r="Y33" i="8"/>
  <c r="CN32" i="8"/>
  <c r="CQ31" i="8"/>
  <c r="AJ31" i="8"/>
  <c r="D31" i="8"/>
  <c r="BU30" i="8"/>
  <c r="G30" i="8"/>
  <c r="AV29" i="8"/>
  <c r="CM27" i="8"/>
  <c r="BG27" i="8"/>
  <c r="BJ26" i="8"/>
  <c r="D26" i="8"/>
  <c r="BU25" i="8"/>
  <c r="AU23" i="8"/>
  <c r="O25" i="8"/>
  <c r="CF24" i="8"/>
  <c r="Z25" i="8"/>
  <c r="AK14" i="8"/>
  <c r="G23" i="8"/>
  <c r="CB22" i="8"/>
  <c r="AV25" i="8"/>
  <c r="R22" i="8"/>
  <c r="BG21" i="8"/>
  <c r="BR7" i="8"/>
  <c r="AN20" i="8"/>
  <c r="N21" i="8"/>
  <c r="CC19" i="8"/>
  <c r="AY19" i="8"/>
  <c r="CN18" i="8"/>
  <c r="D12" i="8"/>
  <c r="BU17" i="8"/>
  <c r="AU19" i="8"/>
  <c r="O9" i="8"/>
  <c r="CF16" i="8"/>
  <c r="Z21" i="8"/>
  <c r="AK24" i="8"/>
  <c r="G15" i="8"/>
  <c r="CB14" i="8"/>
  <c r="AV14" i="8"/>
  <c r="R14" i="8"/>
  <c r="BG10" i="8"/>
  <c r="BR12" i="8"/>
  <c r="AN12" i="8"/>
  <c r="N19" i="8"/>
  <c r="CC15" i="8"/>
  <c r="AY11" i="8"/>
  <c r="CN10" i="8"/>
  <c r="D10" i="8"/>
  <c r="BU9" i="8"/>
  <c r="AU24" i="8"/>
  <c r="O8" i="8"/>
  <c r="CF8" i="8"/>
  <c r="BG12" i="8"/>
  <c r="CB10" i="8"/>
  <c r="AY7" i="8"/>
  <c r="AZ7" i="8" s="1"/>
  <c r="BA7" i="8" s="1"/>
  <c r="BB7" i="8" s="1"/>
  <c r="Z17" i="8"/>
  <c r="AV23" i="9"/>
  <c r="AV21" i="9"/>
  <c r="AV24" i="9"/>
  <c r="AV16" i="9"/>
  <c r="CM44" i="9"/>
  <c r="CQ41" i="9"/>
  <c r="CN39" i="9"/>
  <c r="CM32" i="9"/>
  <c r="CQ29" i="9"/>
  <c r="CN27" i="9"/>
  <c r="CQ19" i="9"/>
  <c r="CQ16" i="9"/>
  <c r="CQ13" i="9"/>
  <c r="CQ10" i="9"/>
  <c r="CQ7" i="9"/>
  <c r="CR7" i="9" s="1"/>
  <c r="CS7" i="9" s="1"/>
  <c r="CT7" i="9" s="1"/>
  <c r="CC49" i="9"/>
  <c r="CB42" i="9"/>
  <c r="CF39" i="9"/>
  <c r="CC37" i="9"/>
  <c r="CB30" i="9"/>
  <c r="CF27" i="9"/>
  <c r="CC25" i="9"/>
  <c r="CC27" i="9"/>
  <c r="CC22" i="9"/>
  <c r="CC14" i="9"/>
  <c r="CC8" i="9"/>
  <c r="CC15" i="9"/>
  <c r="BU49" i="9"/>
  <c r="BR47" i="9"/>
  <c r="BQ45" i="9"/>
  <c r="BU42" i="9"/>
  <c r="BR40" i="9"/>
  <c r="BR33" i="9"/>
  <c r="BQ26" i="9"/>
  <c r="BJ50" i="9"/>
  <c r="BG48" i="9"/>
  <c r="BF41" i="9"/>
  <c r="BJ38" i="9"/>
  <c r="BG36" i="9"/>
  <c r="BF33" i="9"/>
  <c r="BJ26" i="9"/>
  <c r="BG21" i="9"/>
  <c r="BF8" i="9"/>
  <c r="BF23" i="9"/>
  <c r="BF10" i="9"/>
  <c r="BF28" i="9"/>
  <c r="BF26" i="9"/>
  <c r="AN48" i="9"/>
  <c r="AK46" i="9"/>
  <c r="AJ39" i="9"/>
  <c r="AN36" i="9"/>
  <c r="AK34" i="9"/>
  <c r="AJ27" i="9"/>
  <c r="AN24" i="9"/>
  <c r="AK15" i="9"/>
  <c r="Y49" i="9"/>
  <c r="AC46" i="9"/>
  <c r="Z44" i="9"/>
  <c r="Y37" i="9"/>
  <c r="AC34" i="9"/>
  <c r="Z10" i="9"/>
  <c r="Y18" i="9"/>
  <c r="AC22" i="9"/>
  <c r="Y22" i="9"/>
  <c r="AT11" i="24"/>
  <c r="X23" i="24"/>
  <c r="M14" i="24"/>
  <c r="B22" i="13"/>
  <c r="M8" i="13"/>
  <c r="AI30" i="13"/>
  <c r="B45" i="6"/>
  <c r="M35" i="6"/>
  <c r="X14" i="6"/>
  <c r="AT29" i="6"/>
  <c r="AT7" i="11"/>
  <c r="X42" i="11"/>
  <c r="M13" i="11"/>
  <c r="CL39" i="8"/>
  <c r="CA21" i="8"/>
  <c r="BE34" i="8"/>
  <c r="AT36" i="8"/>
  <c r="AI29" i="8"/>
  <c r="X13" i="8"/>
  <c r="M10" i="8"/>
  <c r="B15" i="8"/>
  <c r="CL25" i="9"/>
  <c r="CA22" i="9"/>
  <c r="BP19" i="9"/>
  <c r="BE8" i="9"/>
  <c r="AT29" i="9"/>
  <c r="AI31" i="9"/>
  <c r="X11" i="9"/>
  <c r="M31" i="9"/>
  <c r="B39" i="9"/>
  <c r="B41" i="12"/>
  <c r="M41" i="12"/>
  <c r="X48" i="12"/>
  <c r="B43" i="23"/>
  <c r="B9" i="23"/>
  <c r="M14" i="23"/>
  <c r="X11" i="23"/>
  <c r="X16" i="10"/>
  <c r="R31" i="10"/>
  <c r="M21" i="10"/>
  <c r="B16" i="10"/>
  <c r="X31" i="5"/>
  <c r="M24" i="5"/>
  <c r="B38" i="5"/>
  <c r="M29" i="22"/>
  <c r="M26" i="3"/>
  <c r="H50" i="26"/>
  <c r="H11" i="26"/>
  <c r="T17" i="26"/>
  <c r="AD25" i="26"/>
  <c r="AD41" i="19"/>
  <c r="AD9" i="20"/>
  <c r="AD45" i="20"/>
  <c r="T21" i="20"/>
  <c r="H35" i="20"/>
  <c r="T43" i="19"/>
  <c r="T7" i="19"/>
  <c r="U7" i="19" s="1"/>
  <c r="H20" i="19"/>
  <c r="T27" i="17"/>
  <c r="H45" i="17"/>
  <c r="H15" i="17"/>
  <c r="T23" i="18"/>
  <c r="E38" i="26"/>
  <c r="E13" i="26"/>
  <c r="Q24" i="26"/>
  <c r="AA41" i="26"/>
  <c r="AA14" i="26"/>
  <c r="AA25" i="20"/>
  <c r="AA13" i="19"/>
  <c r="AA40" i="19"/>
  <c r="Q31" i="19"/>
  <c r="Q50" i="17"/>
  <c r="Q28" i="17"/>
  <c r="E44" i="17"/>
  <c r="E19" i="17"/>
  <c r="Q38" i="18"/>
  <c r="Q11" i="18"/>
  <c r="H28" i="18"/>
  <c r="E10" i="18"/>
  <c r="E37" i="18"/>
  <c r="R49" i="24"/>
  <c r="AN48" i="24"/>
  <c r="AK46" i="24"/>
  <c r="AY43" i="24"/>
  <c r="AC42" i="24"/>
  <c r="D41" i="24"/>
  <c r="Y40" i="24"/>
  <c r="AK39" i="24"/>
  <c r="AV34" i="24"/>
  <c r="G34" i="24"/>
  <c r="Y33" i="24"/>
  <c r="AU32" i="24"/>
  <c r="AK30" i="24"/>
  <c r="N29" i="24"/>
  <c r="Y24" i="24"/>
  <c r="G23" i="24"/>
  <c r="R22" i="24"/>
  <c r="N20" i="24"/>
  <c r="AC19" i="24"/>
  <c r="AV18" i="24"/>
  <c r="N16" i="24"/>
  <c r="AN14" i="24"/>
  <c r="D14" i="24"/>
  <c r="AJ12" i="24"/>
  <c r="AV11" i="24"/>
  <c r="Z9" i="24"/>
  <c r="AU10" i="24"/>
  <c r="G7" i="24"/>
  <c r="H7" i="24" s="1"/>
  <c r="I7" i="24" s="1"/>
  <c r="J7" i="24" s="1"/>
  <c r="N48" i="13"/>
  <c r="AJ47" i="13"/>
  <c r="Y45" i="13"/>
  <c r="AU44" i="13"/>
  <c r="C42" i="13"/>
  <c r="AJ40" i="13"/>
  <c r="O39" i="13"/>
  <c r="AJ38" i="13"/>
  <c r="N37" i="13"/>
  <c r="AC36" i="13"/>
  <c r="AJ31" i="13"/>
  <c r="AY30" i="13"/>
  <c r="N30" i="13"/>
  <c r="Z27" i="13"/>
  <c r="C26" i="13"/>
  <c r="R25" i="13"/>
  <c r="AN24" i="13"/>
  <c r="AK22" i="13"/>
  <c r="N21" i="13"/>
  <c r="AJ20" i="13"/>
  <c r="AK15" i="13"/>
  <c r="AN12" i="13"/>
  <c r="D12" i="13"/>
  <c r="AJ10" i="13"/>
  <c r="Z8" i="13"/>
  <c r="AN7" i="13"/>
  <c r="AO7" i="13" s="1"/>
  <c r="AP7" i="13" s="1"/>
  <c r="AQ7" i="13" s="1"/>
  <c r="AC47" i="6"/>
  <c r="G46" i="6"/>
  <c r="C44" i="6"/>
  <c r="G40" i="6"/>
  <c r="Y39" i="6"/>
  <c r="AU38" i="6"/>
  <c r="O38" i="6"/>
  <c r="AK37" i="6"/>
  <c r="AY36" i="6"/>
  <c r="N36" i="6"/>
  <c r="AC35" i="6"/>
  <c r="AY34" i="6"/>
  <c r="AJ33" i="6"/>
  <c r="AK31" i="6"/>
  <c r="D31" i="6"/>
  <c r="AC28" i="6"/>
  <c r="G27" i="6"/>
  <c r="Z26" i="6"/>
  <c r="AU25" i="6"/>
  <c r="N25" i="6"/>
  <c r="AU23" i="6"/>
  <c r="AC22" i="6"/>
  <c r="AY21" i="6"/>
  <c r="R21" i="6"/>
  <c r="AJ20" i="6"/>
  <c r="AV18" i="6"/>
  <c r="N18" i="6"/>
  <c r="R14" i="6"/>
  <c r="AJ8" i="6"/>
  <c r="C15" i="6"/>
  <c r="Z15" i="6"/>
  <c r="AV11" i="6"/>
  <c r="G11" i="6"/>
  <c r="Y11" i="6"/>
  <c r="AN9" i="6"/>
  <c r="G9" i="6"/>
  <c r="AU9" i="6"/>
  <c r="AV45" i="11"/>
  <c r="AV42" i="11"/>
  <c r="AY29" i="11"/>
  <c r="AY22" i="11"/>
  <c r="AV19" i="11"/>
  <c r="AU10" i="11"/>
  <c r="AU17" i="11"/>
  <c r="AJ50" i="11"/>
  <c r="G49" i="11"/>
  <c r="R48" i="11"/>
  <c r="AC47" i="11"/>
  <c r="AJ46" i="11"/>
  <c r="Z43" i="11"/>
  <c r="AC42" i="11"/>
  <c r="AN41" i="11"/>
  <c r="AJ37" i="11"/>
  <c r="C37" i="11"/>
  <c r="N36" i="11"/>
  <c r="R35" i="11"/>
  <c r="Y34" i="11"/>
  <c r="AC33" i="11"/>
  <c r="Y30" i="11"/>
  <c r="AK28" i="11"/>
  <c r="C28" i="11"/>
  <c r="G23" i="11"/>
  <c r="N22" i="11"/>
  <c r="Y21" i="11"/>
  <c r="AK20" i="11"/>
  <c r="D10" i="11"/>
  <c r="G19" i="11"/>
  <c r="N11" i="11"/>
  <c r="R17" i="11"/>
  <c r="AC16" i="11"/>
  <c r="AN15" i="11"/>
  <c r="Z17" i="11"/>
  <c r="AK14" i="11"/>
  <c r="C15" i="11"/>
  <c r="AN8" i="11"/>
  <c r="Y9" i="11"/>
  <c r="CM50" i="8"/>
  <c r="BF50" i="8"/>
  <c r="AY49" i="8"/>
  <c r="CM48" i="8"/>
  <c r="Z48" i="8"/>
  <c r="BJ47" i="8"/>
  <c r="C47" i="8"/>
  <c r="AK46" i="8"/>
  <c r="BU45" i="8"/>
  <c r="AU45" i="8"/>
  <c r="O45" i="8"/>
  <c r="CB44" i="8"/>
  <c r="AV44" i="8"/>
  <c r="R44" i="8"/>
  <c r="BF43" i="8"/>
  <c r="CN42" i="8"/>
  <c r="AC42" i="8"/>
  <c r="BQ41" i="8"/>
  <c r="D41" i="8"/>
  <c r="AN40" i="8"/>
  <c r="N40" i="8"/>
  <c r="CC39" i="8"/>
  <c r="AU39" i="8"/>
  <c r="O39" i="8"/>
  <c r="CF38" i="8"/>
  <c r="Y38" i="8"/>
  <c r="BG37" i="8"/>
  <c r="CQ36" i="8"/>
  <c r="AJ36" i="8"/>
  <c r="BR35" i="8"/>
  <c r="G35" i="8"/>
  <c r="CB34" i="8"/>
  <c r="AV34" i="8"/>
  <c r="N34" i="8"/>
  <c r="CC33" i="8"/>
  <c r="AY33" i="8"/>
  <c r="CM32" i="8"/>
  <c r="Z32" i="8"/>
  <c r="BJ31" i="8"/>
  <c r="C31" i="8"/>
  <c r="AK30" i="8"/>
  <c r="BU29" i="8"/>
  <c r="AU29" i="8"/>
  <c r="O29" i="8"/>
  <c r="CB28" i="8"/>
  <c r="AV28" i="8"/>
  <c r="R28" i="8"/>
  <c r="BF27" i="8"/>
  <c r="CN26" i="8"/>
  <c r="AC26" i="8"/>
  <c r="C26" i="8"/>
  <c r="N25" i="8"/>
  <c r="AY24" i="8"/>
  <c r="Y25" i="8"/>
  <c r="CN23" i="8"/>
  <c r="BJ23" i="8"/>
  <c r="AJ14" i="8"/>
  <c r="AU25" i="8"/>
  <c r="CF21" i="8"/>
  <c r="BF21" i="8"/>
  <c r="Z10" i="8"/>
  <c r="CQ20" i="8"/>
  <c r="BQ7" i="8"/>
  <c r="CB19" i="8"/>
  <c r="R19" i="8"/>
  <c r="CM18" i="8"/>
  <c r="BG18" i="8"/>
  <c r="AC18" i="8"/>
  <c r="C12" i="8"/>
  <c r="N9" i="8"/>
  <c r="AY16" i="8"/>
  <c r="Y21" i="8"/>
  <c r="CN15" i="8"/>
  <c r="BJ15" i="8"/>
  <c r="AJ24" i="8"/>
  <c r="AU14" i="8"/>
  <c r="CF13" i="8"/>
  <c r="BF10" i="8"/>
  <c r="Z11" i="8"/>
  <c r="CQ12" i="8"/>
  <c r="BQ12" i="8"/>
  <c r="CB15" i="8"/>
  <c r="R11" i="8"/>
  <c r="CM10" i="8"/>
  <c r="BG15" i="8"/>
  <c r="AC10" i="8"/>
  <c r="C10" i="8"/>
  <c r="N8" i="8"/>
  <c r="BF12" i="8"/>
  <c r="AC8" i="8"/>
  <c r="D13" i="8"/>
  <c r="Y17" i="8"/>
  <c r="AY49" i="9"/>
  <c r="AY46" i="9"/>
  <c r="AY43" i="9"/>
  <c r="AY40" i="9"/>
  <c r="AY37" i="9"/>
  <c r="AY34" i="9"/>
  <c r="AY31" i="9"/>
  <c r="AY28" i="9"/>
  <c r="AY25" i="9"/>
  <c r="AY22" i="9"/>
  <c r="AU23" i="9"/>
  <c r="AU21" i="9"/>
  <c r="AU24" i="9"/>
  <c r="AU16" i="9"/>
  <c r="CQ48" i="9"/>
  <c r="CN46" i="9"/>
  <c r="CM39" i="9"/>
  <c r="CQ36" i="9"/>
  <c r="CN34" i="9"/>
  <c r="CM27" i="9"/>
  <c r="CQ24" i="9"/>
  <c r="CN20" i="9"/>
  <c r="CB49" i="9"/>
  <c r="CF46" i="9"/>
  <c r="CC44" i="9"/>
  <c r="CB37" i="9"/>
  <c r="CF34" i="9"/>
  <c r="CC32" i="9"/>
  <c r="CB25" i="9"/>
  <c r="CF22" i="9"/>
  <c r="CB27" i="9"/>
  <c r="CB22" i="9"/>
  <c r="CB14" i="9"/>
  <c r="CB8" i="9"/>
  <c r="CB15" i="9"/>
  <c r="BQ47" i="9"/>
  <c r="BQ40" i="9"/>
  <c r="BU37" i="9"/>
  <c r="BR35" i="9"/>
  <c r="BQ33" i="9"/>
  <c r="BU30" i="9"/>
  <c r="BR28" i="9"/>
  <c r="BU23" i="9"/>
  <c r="BR21" i="9"/>
  <c r="BR18" i="9"/>
  <c r="BR16" i="9"/>
  <c r="BR10" i="9"/>
  <c r="BR14" i="9"/>
  <c r="BF48" i="9"/>
  <c r="BJ45" i="9"/>
  <c r="BG43" i="9"/>
  <c r="BF36" i="9"/>
  <c r="BJ33" i="9"/>
  <c r="BG35" i="9"/>
  <c r="BF21" i="9"/>
  <c r="BJ21" i="9"/>
  <c r="BJ18" i="9"/>
  <c r="BJ15" i="9"/>
  <c r="BJ12" i="9"/>
  <c r="BJ9" i="9"/>
  <c r="AJ46" i="9"/>
  <c r="AN43" i="9"/>
  <c r="AK41" i="9"/>
  <c r="AJ34" i="9"/>
  <c r="AN31" i="9"/>
  <c r="AK29" i="9"/>
  <c r="AJ15" i="9"/>
  <c r="AK23" i="9"/>
  <c r="AK24" i="9"/>
  <c r="AK12" i="9"/>
  <c r="AK7" i="9"/>
  <c r="AK25" i="9"/>
  <c r="Y44" i="9"/>
  <c r="AC41" i="9"/>
  <c r="Z39" i="9"/>
  <c r="Y10" i="9"/>
  <c r="AC29" i="9"/>
  <c r="Z21" i="9"/>
  <c r="AC19" i="9"/>
  <c r="AC16" i="9"/>
  <c r="AC13" i="9"/>
  <c r="AC10" i="9"/>
  <c r="AC7" i="9"/>
  <c r="AD7" i="9" s="1"/>
  <c r="AE7" i="9" s="1"/>
  <c r="AF7" i="9" s="1"/>
  <c r="O49" i="9"/>
  <c r="N42" i="9"/>
  <c r="R39" i="9"/>
  <c r="O37" i="9"/>
  <c r="N30" i="9"/>
  <c r="R27" i="9"/>
  <c r="O25" i="9"/>
  <c r="O21" i="9"/>
  <c r="O13" i="9"/>
  <c r="O11" i="9"/>
  <c r="O19" i="9"/>
  <c r="O16" i="9"/>
  <c r="G50" i="9"/>
  <c r="G38" i="9"/>
  <c r="G26" i="9"/>
  <c r="G14" i="9"/>
  <c r="D48" i="9"/>
  <c r="D42" i="9"/>
  <c r="D36" i="9"/>
  <c r="D29" i="9"/>
  <c r="D25" i="9"/>
  <c r="D7" i="9"/>
  <c r="D19" i="9"/>
  <c r="Y46" i="12"/>
  <c r="AC43" i="12"/>
  <c r="Z41" i="12"/>
  <c r="Y34" i="12"/>
  <c r="AC31" i="12"/>
  <c r="Z29" i="12"/>
  <c r="Y22" i="12"/>
  <c r="AC19" i="12"/>
  <c r="Z17" i="12"/>
  <c r="Y10" i="12"/>
  <c r="Z7" i="12"/>
  <c r="Z44" i="23"/>
  <c r="Z37" i="23"/>
  <c r="Y30" i="23"/>
  <c r="AC27" i="23"/>
  <c r="Z25" i="23"/>
  <c r="AC20" i="23"/>
  <c r="Z18" i="23"/>
  <c r="AC13" i="23"/>
  <c r="Z11" i="23"/>
  <c r="AC8" i="23"/>
  <c r="Y50" i="10"/>
  <c r="AC47" i="10"/>
  <c r="Z45" i="10"/>
  <c r="Y38" i="10"/>
  <c r="AT7" i="24"/>
  <c r="X19" i="24"/>
  <c r="M13" i="24"/>
  <c r="B26" i="13"/>
  <c r="X47" i="13"/>
  <c r="AI29" i="13"/>
  <c r="B44" i="6"/>
  <c r="M31" i="6"/>
  <c r="X12" i="6"/>
  <c r="AT28" i="6"/>
  <c r="AT16" i="11"/>
  <c r="X39" i="11"/>
  <c r="M7" i="11"/>
  <c r="CL31" i="8"/>
  <c r="CA20" i="8"/>
  <c r="BE29" i="8"/>
  <c r="AT33" i="8"/>
  <c r="AI28" i="8"/>
  <c r="X15" i="8"/>
  <c r="M20" i="8"/>
  <c r="B18" i="8"/>
  <c r="CL22" i="9"/>
  <c r="CA18" i="9"/>
  <c r="BE29" i="9"/>
  <c r="AT28" i="9"/>
  <c r="AI30" i="9"/>
  <c r="X8" i="9"/>
  <c r="M30" i="9"/>
  <c r="B38" i="9"/>
  <c r="B40" i="12"/>
  <c r="M40" i="12"/>
  <c r="X45" i="12"/>
  <c r="B42" i="23"/>
  <c r="B8" i="23"/>
  <c r="M13" i="23"/>
  <c r="X10" i="23"/>
  <c r="X15" i="10"/>
  <c r="R32" i="10"/>
  <c r="M20" i="10"/>
  <c r="B14" i="10"/>
  <c r="X30" i="5"/>
  <c r="M21" i="5"/>
  <c r="B35" i="5"/>
  <c r="M28" i="22"/>
  <c r="M9" i="3"/>
  <c r="H49" i="26"/>
  <c r="H10" i="26"/>
  <c r="T16" i="26"/>
  <c r="AD24" i="26"/>
  <c r="AD40" i="19"/>
  <c r="AD10" i="20"/>
  <c r="AD46" i="20"/>
  <c r="T20" i="20"/>
  <c r="H34" i="20"/>
  <c r="T42" i="19"/>
  <c r="H50" i="19"/>
  <c r="H19" i="19"/>
  <c r="T26" i="17"/>
  <c r="H43" i="17"/>
  <c r="H14" i="17"/>
  <c r="T22" i="18"/>
  <c r="E37" i="26"/>
  <c r="E12" i="26"/>
  <c r="Q23" i="26"/>
  <c r="AA40" i="26"/>
  <c r="AA13" i="26"/>
  <c r="AA24" i="20"/>
  <c r="AA14" i="19"/>
  <c r="AA41" i="19"/>
  <c r="Q30" i="19"/>
  <c r="Q49" i="17"/>
  <c r="Q27" i="17"/>
  <c r="E43" i="17"/>
  <c r="E18" i="17"/>
  <c r="Q37" i="18"/>
  <c r="Q9" i="18"/>
  <c r="H29" i="18"/>
  <c r="E9" i="18"/>
  <c r="E38" i="18"/>
  <c r="D50" i="24"/>
  <c r="O47" i="24"/>
  <c r="AJ46" i="24"/>
  <c r="O45" i="24"/>
  <c r="AC44" i="24"/>
  <c r="G43" i="24"/>
  <c r="C41" i="24"/>
  <c r="AJ39" i="24"/>
  <c r="AY38" i="24"/>
  <c r="O38" i="24"/>
  <c r="AK37" i="24"/>
  <c r="N36" i="24"/>
  <c r="AU34" i="24"/>
  <c r="R31" i="24"/>
  <c r="AJ30" i="24"/>
  <c r="AC28" i="24"/>
  <c r="AY27" i="24"/>
  <c r="AU25" i="24"/>
  <c r="D25" i="24"/>
  <c r="AN23" i="24"/>
  <c r="AU20" i="24"/>
  <c r="Z17" i="24"/>
  <c r="AV16" i="24"/>
  <c r="O13" i="24"/>
  <c r="AY11" i="24"/>
  <c r="Z7" i="24"/>
  <c r="AU11" i="24"/>
  <c r="Y9" i="24"/>
  <c r="R50" i="13"/>
  <c r="AV46" i="13"/>
  <c r="D46" i="13"/>
  <c r="AK42" i="13"/>
  <c r="O41" i="13"/>
  <c r="AU39" i="13"/>
  <c r="AU37" i="13"/>
  <c r="D35" i="13"/>
  <c r="R34" i="13"/>
  <c r="AC33" i="13"/>
  <c r="AY32" i="13"/>
  <c r="O32" i="13"/>
  <c r="G28" i="13"/>
  <c r="Y27" i="13"/>
  <c r="AJ22" i="13"/>
  <c r="AV21" i="13"/>
  <c r="AY19" i="13"/>
  <c r="G19" i="13"/>
  <c r="AJ17" i="13"/>
  <c r="O16" i="13"/>
  <c r="AV14" i="13"/>
  <c r="R13" i="13"/>
  <c r="C12" i="13"/>
  <c r="AU10" i="13"/>
  <c r="D7" i="13"/>
  <c r="Y8" i="13"/>
  <c r="O50" i="6"/>
  <c r="AC49" i="6"/>
  <c r="AN48" i="6"/>
  <c r="G48" i="6"/>
  <c r="AK44" i="6"/>
  <c r="AK42" i="6"/>
  <c r="D42" i="6"/>
  <c r="AN40" i="6"/>
  <c r="N38" i="6"/>
  <c r="N32" i="6"/>
  <c r="AJ31" i="6"/>
  <c r="C31" i="6"/>
  <c r="AK29" i="6"/>
  <c r="D29" i="6"/>
  <c r="AN27" i="6"/>
  <c r="Y26" i="6"/>
  <c r="AY19" i="6"/>
  <c r="O19" i="6"/>
  <c r="AU18" i="6"/>
  <c r="AV16" i="6"/>
  <c r="O16" i="6"/>
  <c r="AY14" i="6"/>
  <c r="Y15" i="6"/>
  <c r="AU48" i="11"/>
  <c r="AU45" i="11"/>
  <c r="AU42" i="11"/>
  <c r="AV35" i="11"/>
  <c r="AV32" i="11"/>
  <c r="AY25" i="11"/>
  <c r="AU19" i="11"/>
  <c r="D45" i="11"/>
  <c r="O44" i="11"/>
  <c r="Y43" i="11"/>
  <c r="O39" i="11"/>
  <c r="AN32" i="11"/>
  <c r="G32" i="11"/>
  <c r="N31" i="11"/>
  <c r="AJ28" i="11"/>
  <c r="O26" i="11"/>
  <c r="Z25" i="11"/>
  <c r="AN23" i="11"/>
  <c r="AJ20" i="11"/>
  <c r="Y17" i="11"/>
  <c r="G11" i="11"/>
  <c r="Z15" i="11"/>
  <c r="G8" i="11"/>
  <c r="R50" i="8"/>
  <c r="R49" i="8"/>
  <c r="AY48" i="8"/>
  <c r="Y48" i="8"/>
  <c r="CN47" i="8"/>
  <c r="AC47" i="8"/>
  <c r="AJ46" i="8"/>
  <c r="D46" i="8"/>
  <c r="AU44" i="8"/>
  <c r="CF43" i="8"/>
  <c r="R43" i="8"/>
  <c r="CM42" i="8"/>
  <c r="BG42" i="8"/>
  <c r="CQ41" i="8"/>
  <c r="C41" i="8"/>
  <c r="BR40" i="8"/>
  <c r="N39" i="8"/>
  <c r="AY38" i="8"/>
  <c r="CF37" i="8"/>
  <c r="BF37" i="8"/>
  <c r="Z37" i="8"/>
  <c r="BJ36" i="8"/>
  <c r="BQ35" i="8"/>
  <c r="AK35" i="8"/>
  <c r="CB33" i="8"/>
  <c r="R33" i="8"/>
  <c r="AY32" i="8"/>
  <c r="Y32" i="8"/>
  <c r="CN31" i="8"/>
  <c r="AC31" i="8"/>
  <c r="AJ30" i="8"/>
  <c r="D30" i="8"/>
  <c r="AU28" i="8"/>
  <c r="CF27" i="8"/>
  <c r="R27" i="8"/>
  <c r="CM26" i="8"/>
  <c r="BG26" i="8"/>
  <c r="BR25" i="8"/>
  <c r="AN25" i="8"/>
  <c r="CB24" i="8"/>
  <c r="CM23" i="8"/>
  <c r="D20" i="8"/>
  <c r="BU22" i="8"/>
  <c r="N18" i="8"/>
  <c r="Y10" i="8"/>
  <c r="AK11" i="8"/>
  <c r="G20" i="8"/>
  <c r="AU10" i="8"/>
  <c r="BF18" i="8"/>
  <c r="BR14" i="8"/>
  <c r="AN17" i="8"/>
  <c r="CB16" i="8"/>
  <c r="CM15" i="8"/>
  <c r="D7" i="8"/>
  <c r="BU14" i="8"/>
  <c r="N20" i="8"/>
  <c r="Y11" i="8"/>
  <c r="AK20" i="8"/>
  <c r="G12" i="8"/>
  <c r="AU18" i="8"/>
  <c r="BF15" i="8"/>
  <c r="BR9" i="8"/>
  <c r="AN9" i="8"/>
  <c r="CC7" i="8"/>
  <c r="C13" i="8"/>
  <c r="BU7" i="8"/>
  <c r="BV7" i="8" s="1"/>
  <c r="BW7" i="8" s="1"/>
  <c r="BX7" i="8" s="1"/>
  <c r="AV9" i="8"/>
  <c r="AV49" i="9"/>
  <c r="AV46" i="9"/>
  <c r="AV43" i="9"/>
  <c r="AV40" i="9"/>
  <c r="AV37" i="9"/>
  <c r="AV34" i="9"/>
  <c r="AV31" i="9"/>
  <c r="AV28" i="9"/>
  <c r="AV13" i="9"/>
  <c r="AV12" i="9"/>
  <c r="AY18" i="9"/>
  <c r="AY14" i="9"/>
  <c r="AY10" i="9"/>
  <c r="CM46" i="9"/>
  <c r="CQ43" i="9"/>
  <c r="CN41" i="9"/>
  <c r="CM34" i="9"/>
  <c r="CQ31" i="9"/>
  <c r="CN29" i="9"/>
  <c r="CM20" i="9"/>
  <c r="CN7" i="9"/>
  <c r="CN12" i="9"/>
  <c r="CN17" i="9"/>
  <c r="CN23" i="9"/>
  <c r="CN18" i="9"/>
  <c r="CB44" i="9"/>
  <c r="CF41" i="9"/>
  <c r="CC39" i="9"/>
  <c r="CB32" i="9"/>
  <c r="CF29" i="9"/>
  <c r="CC17" i="9"/>
  <c r="CF19" i="9"/>
  <c r="CF16" i="9"/>
  <c r="CF13" i="9"/>
  <c r="CF10" i="9"/>
  <c r="CF7" i="9"/>
  <c r="CG7" i="9" s="1"/>
  <c r="CH7" i="9" s="1"/>
  <c r="CI7" i="9" s="1"/>
  <c r="BR49" i="9"/>
  <c r="BU44" i="9"/>
  <c r="BR42" i="9"/>
  <c r="BQ35" i="9"/>
  <c r="BQ28" i="9"/>
  <c r="BQ21" i="9"/>
  <c r="BQ18" i="9"/>
  <c r="BQ16" i="9"/>
  <c r="BQ10" i="9"/>
  <c r="BQ14" i="9"/>
  <c r="BG50" i="9"/>
  <c r="BF43" i="9"/>
  <c r="BJ40" i="9"/>
  <c r="BG38" i="9"/>
  <c r="BF35" i="9"/>
  <c r="BJ28" i="9"/>
  <c r="BG16" i="9"/>
  <c r="AN50" i="9"/>
  <c r="AK48" i="9"/>
  <c r="AJ41" i="9"/>
  <c r="AN38" i="9"/>
  <c r="AK36" i="9"/>
  <c r="AJ29" i="9"/>
  <c r="AN26" i="9"/>
  <c r="AK16" i="9"/>
  <c r="AJ23" i="9"/>
  <c r="AJ24" i="9"/>
  <c r="AJ12" i="9"/>
  <c r="AJ7" i="9"/>
  <c r="AJ25" i="9"/>
  <c r="AC48" i="9"/>
  <c r="Z46" i="9"/>
  <c r="Y39" i="9"/>
  <c r="AC36" i="9"/>
  <c r="Z30" i="9"/>
  <c r="Y21" i="9"/>
  <c r="AC24" i="9"/>
  <c r="Z29" i="9"/>
  <c r="N49" i="9"/>
  <c r="R46" i="9"/>
  <c r="O44" i="9"/>
  <c r="N37" i="9"/>
  <c r="R34" i="9"/>
  <c r="O32" i="9"/>
  <c r="N25" i="9"/>
  <c r="R22" i="9"/>
  <c r="N21" i="9"/>
  <c r="N13" i="9"/>
  <c r="N11" i="9"/>
  <c r="N19" i="9"/>
  <c r="N16" i="9"/>
  <c r="G49" i="9"/>
  <c r="G37" i="9"/>
  <c r="G25" i="9"/>
  <c r="G13" i="9"/>
  <c r="C48" i="9"/>
  <c r="C42" i="9"/>
  <c r="C36" i="9"/>
  <c r="C29" i="9"/>
  <c r="C25" i="9"/>
  <c r="C7" i="9"/>
  <c r="C19" i="9"/>
  <c r="AC50" i="12"/>
  <c r="Z48" i="12"/>
  <c r="Y41" i="12"/>
  <c r="AC38" i="12"/>
  <c r="Z36" i="12"/>
  <c r="Y29" i="12"/>
  <c r="AC26" i="12"/>
  <c r="Z24" i="12"/>
  <c r="Y17" i="12"/>
  <c r="AC14" i="12"/>
  <c r="Z12" i="12"/>
  <c r="Y7" i="12"/>
  <c r="AC48" i="23"/>
  <c r="Z46" i="23"/>
  <c r="Y44" i="23"/>
  <c r="AC41" i="23"/>
  <c r="Z39" i="23"/>
  <c r="Y37" i="23"/>
  <c r="AC34" i="23"/>
  <c r="Z32" i="23"/>
  <c r="Y25" i="23"/>
  <c r="AC22" i="23"/>
  <c r="Y18" i="23"/>
  <c r="AC15" i="23"/>
  <c r="Y11" i="23"/>
  <c r="Y45" i="10"/>
  <c r="AC42" i="10"/>
  <c r="Z40" i="10"/>
  <c r="AI42" i="24"/>
  <c r="M36" i="24"/>
  <c r="B8" i="24"/>
  <c r="X46" i="13"/>
  <c r="AT48" i="13"/>
  <c r="M49" i="6"/>
  <c r="AI35" i="6"/>
  <c r="AT48" i="11"/>
  <c r="AI15" i="11"/>
  <c r="B45" i="11"/>
  <c r="CA48" i="8"/>
  <c r="BP14" i="8"/>
  <c r="AT7" i="8"/>
  <c r="X48" i="8"/>
  <c r="M28" i="8"/>
  <c r="CL44" i="9"/>
  <c r="CA41" i="9"/>
  <c r="BP33" i="9"/>
  <c r="BE19" i="9"/>
  <c r="AI48" i="9"/>
  <c r="X50" i="9"/>
  <c r="M27" i="9"/>
  <c r="B20" i="9"/>
  <c r="B8" i="12"/>
  <c r="X36" i="12"/>
  <c r="B38" i="23"/>
  <c r="M22" i="23"/>
  <c r="X9" i="23"/>
  <c r="R17" i="10"/>
  <c r="M35" i="10"/>
  <c r="M44" i="5"/>
  <c r="B44" i="5"/>
  <c r="M17" i="22"/>
  <c r="H38" i="26"/>
  <c r="T34" i="26"/>
  <c r="AD42" i="26"/>
  <c r="AD31" i="19"/>
  <c r="AD27" i="20"/>
  <c r="T33" i="20"/>
  <c r="H22" i="20"/>
  <c r="T30" i="19"/>
  <c r="H32" i="19"/>
  <c r="T25" i="17"/>
  <c r="H29" i="17"/>
  <c r="T37" i="18"/>
  <c r="E35" i="26"/>
  <c r="Q43" i="26"/>
  <c r="AA45" i="26"/>
  <c r="AA50" i="20"/>
  <c r="AA17" i="20"/>
  <c r="AA36" i="19"/>
  <c r="Q29" i="19"/>
  <c r="Q37" i="17"/>
  <c r="Q12" i="17"/>
  <c r="E17" i="17"/>
  <c r="Q25" i="18"/>
  <c r="H22" i="18"/>
  <c r="E17" i="18"/>
  <c r="E47" i="18"/>
  <c r="AV48" i="24"/>
  <c r="Y47" i="24"/>
  <c r="AV45" i="24"/>
  <c r="AC43" i="24"/>
  <c r="C42" i="24"/>
  <c r="R41" i="24"/>
  <c r="AU38" i="24"/>
  <c r="D38" i="24"/>
  <c r="N37" i="24"/>
  <c r="AC36" i="24"/>
  <c r="AY34" i="24"/>
  <c r="Z32" i="24"/>
  <c r="R29" i="24"/>
  <c r="C27" i="24"/>
  <c r="R26" i="24"/>
  <c r="AU24" i="24"/>
  <c r="O23" i="24"/>
  <c r="D20" i="24"/>
  <c r="N13" i="24"/>
  <c r="AJ11" i="24"/>
  <c r="AV8" i="24"/>
  <c r="G10" i="24"/>
  <c r="AN7" i="24"/>
  <c r="AO7" i="24" s="1"/>
  <c r="AP7" i="24" s="1"/>
  <c r="AQ7" i="24" s="1"/>
  <c r="AY50" i="13"/>
  <c r="O49" i="13"/>
  <c r="C47" i="13"/>
  <c r="AC44" i="13"/>
  <c r="AV43" i="13"/>
  <c r="AN40" i="13"/>
  <c r="AC34" i="13"/>
  <c r="AN29" i="13"/>
  <c r="D29" i="13"/>
  <c r="Y28" i="13"/>
  <c r="AY25" i="13"/>
  <c r="Z24" i="13"/>
  <c r="AU23" i="13"/>
  <c r="AN20" i="13"/>
  <c r="R18" i="13"/>
  <c r="AC17" i="13"/>
  <c r="N15" i="13"/>
  <c r="AU12" i="13"/>
  <c r="AC9" i="13"/>
  <c r="AV9" i="13"/>
  <c r="N8" i="13"/>
  <c r="Z46" i="6"/>
  <c r="AK45" i="6"/>
  <c r="C45" i="6"/>
  <c r="Z43" i="6"/>
  <c r="N41" i="6"/>
  <c r="AU39" i="6"/>
  <c r="Y35" i="6"/>
  <c r="AY33" i="6"/>
  <c r="AC32" i="6"/>
  <c r="O30" i="6"/>
  <c r="G28" i="6"/>
  <c r="AJ26" i="6"/>
  <c r="O24" i="6"/>
  <c r="AC23" i="6"/>
  <c r="AN18" i="6"/>
  <c r="AY17" i="6"/>
  <c r="N17" i="6"/>
  <c r="Z16" i="6"/>
  <c r="AC13" i="6"/>
  <c r="AV8" i="6"/>
  <c r="Y10" i="6"/>
  <c r="AK13" i="6"/>
  <c r="N14" i="6"/>
  <c r="AU44" i="11"/>
  <c r="AU36" i="11"/>
  <c r="AV25" i="11"/>
  <c r="D49" i="11"/>
  <c r="N48" i="11"/>
  <c r="N46" i="11"/>
  <c r="D40" i="11"/>
  <c r="N38" i="11"/>
  <c r="N37" i="11"/>
  <c r="R36" i="11"/>
  <c r="Z33" i="11"/>
  <c r="AJ32" i="11"/>
  <c r="AN29" i="11"/>
  <c r="AN27" i="11"/>
  <c r="C27" i="11"/>
  <c r="D26" i="11"/>
  <c r="O24" i="11"/>
  <c r="R23" i="11"/>
  <c r="AC20" i="11"/>
  <c r="AC19" i="11"/>
  <c r="AN17" i="11"/>
  <c r="AC12" i="11"/>
  <c r="AK11" i="11"/>
  <c r="AJ12" i="11"/>
  <c r="N13" i="11"/>
  <c r="CF50" i="8"/>
  <c r="G50" i="8"/>
  <c r="CQ48" i="8"/>
  <c r="CF47" i="8"/>
  <c r="N47" i="8"/>
  <c r="CB46" i="8"/>
  <c r="C46" i="8"/>
  <c r="BQ45" i="8"/>
  <c r="AC45" i="8"/>
  <c r="CQ44" i="8"/>
  <c r="BJ44" i="8"/>
  <c r="Z44" i="8"/>
  <c r="CN43" i="8"/>
  <c r="O43" i="8"/>
  <c r="CC42" i="8"/>
  <c r="G42" i="8"/>
  <c r="CQ40" i="8"/>
  <c r="Z40" i="8"/>
  <c r="CM39" i="8"/>
  <c r="BF39" i="8"/>
  <c r="R39" i="8"/>
  <c r="AV38" i="8"/>
  <c r="G38" i="8"/>
  <c r="BU37" i="8"/>
  <c r="AN37" i="8"/>
  <c r="C37" i="8"/>
  <c r="Z36" i="8"/>
  <c r="CN35" i="8"/>
  <c r="BF35" i="8"/>
  <c r="CF34" i="8"/>
  <c r="BU33" i="8"/>
  <c r="D33" i="8"/>
  <c r="BQ32" i="8"/>
  <c r="AJ32" i="8"/>
  <c r="BG31" i="8"/>
  <c r="R31" i="8"/>
  <c r="CF30" i="8"/>
  <c r="AY30" i="8"/>
  <c r="N30" i="8"/>
  <c r="AN29" i="8"/>
  <c r="D29" i="8"/>
  <c r="BR28" i="8"/>
  <c r="AJ28" i="8"/>
  <c r="BJ27" i="8"/>
  <c r="AY26" i="8"/>
  <c r="R26" i="8"/>
  <c r="BU24" i="8"/>
  <c r="AN23" i="8"/>
  <c r="BQ16" i="8"/>
  <c r="AC21" i="8"/>
  <c r="Z13" i="8"/>
  <c r="CM19" i="8"/>
  <c r="BF19" i="8"/>
  <c r="CF18" i="8"/>
  <c r="R18" i="8"/>
  <c r="BU16" i="8"/>
  <c r="AN15" i="8"/>
  <c r="BQ13" i="8"/>
  <c r="AC13" i="8"/>
  <c r="Z24" i="8"/>
  <c r="CM11" i="8"/>
  <c r="BF7" i="8"/>
  <c r="CF10" i="8"/>
  <c r="R10" i="8"/>
  <c r="AU16" i="8"/>
  <c r="CF7" i="8"/>
  <c r="CG7" i="8" s="1"/>
  <c r="CH7" i="8" s="1"/>
  <c r="CI7" i="8" s="1"/>
  <c r="R7" i="8"/>
  <c r="S7" i="8" s="1"/>
  <c r="T7" i="8" s="1"/>
  <c r="U7" i="8" s="1"/>
  <c r="AY48" i="9"/>
  <c r="AU45" i="9"/>
  <c r="AY41" i="9"/>
  <c r="AU38" i="9"/>
  <c r="AU34" i="9"/>
  <c r="AY30" i="9"/>
  <c r="AU27" i="9"/>
  <c r="AY23" i="9"/>
  <c r="AY19" i="9"/>
  <c r="AY13" i="9"/>
  <c r="AY8" i="9"/>
  <c r="CN49" i="9"/>
  <c r="CQ46" i="9"/>
  <c r="CQ40" i="9"/>
  <c r="CN35" i="9"/>
  <c r="CM14" i="9"/>
  <c r="CM25" i="9"/>
  <c r="CM23" i="9"/>
  <c r="CF50" i="9"/>
  <c r="CC45" i="9"/>
  <c r="CB31" i="9"/>
  <c r="CC28" i="9"/>
  <c r="CB16" i="9"/>
  <c r="CC9" i="9"/>
  <c r="CB26" i="9"/>
  <c r="BR48" i="9"/>
  <c r="BU45" i="9"/>
  <c r="BU39" i="9"/>
  <c r="BQ37" i="9"/>
  <c r="BR34" i="9"/>
  <c r="BU31" i="9"/>
  <c r="BQ29" i="9"/>
  <c r="BR26" i="9"/>
  <c r="BQ17" i="9"/>
  <c r="BQ13" i="9"/>
  <c r="BF42" i="9"/>
  <c r="BG39" i="9"/>
  <c r="BJ30" i="9"/>
  <c r="BF17" i="9"/>
  <c r="BG14" i="9"/>
  <c r="BG8" i="9"/>
  <c r="BG18" i="9"/>
  <c r="BJ11" i="9"/>
  <c r="BG24" i="9"/>
  <c r="AK49" i="9"/>
  <c r="AN40" i="9"/>
  <c r="AJ35" i="9"/>
  <c r="AK32" i="9"/>
  <c r="AN29" i="9"/>
  <c r="AN23" i="9"/>
  <c r="AN20" i="9"/>
  <c r="AK10" i="9"/>
  <c r="AN13" i="9"/>
  <c r="AN9" i="9"/>
  <c r="AC47" i="9"/>
  <c r="Y42" i="9"/>
  <c r="Z36" i="9"/>
  <c r="AC30" i="9"/>
  <c r="Y12" i="9"/>
  <c r="Z18" i="9"/>
  <c r="Y29" i="9"/>
  <c r="AC18" i="9"/>
  <c r="Z23" i="9"/>
  <c r="Y33" i="9"/>
  <c r="N50" i="9"/>
  <c r="O47" i="9"/>
  <c r="R44" i="9"/>
  <c r="O39" i="9"/>
  <c r="O31" i="9"/>
  <c r="R28" i="9"/>
  <c r="N26" i="9"/>
  <c r="O23" i="9"/>
  <c r="N15" i="9"/>
  <c r="G39" i="9"/>
  <c r="G23" i="9"/>
  <c r="G9" i="9"/>
  <c r="C45" i="9"/>
  <c r="C38" i="9"/>
  <c r="C26" i="9"/>
  <c r="C8" i="9"/>
  <c r="C10" i="9"/>
  <c r="C28" i="9"/>
  <c r="Z49" i="12"/>
  <c r="AC46" i="12"/>
  <c r="Y44" i="12"/>
  <c r="Z33" i="12"/>
  <c r="AC30" i="12"/>
  <c r="Z25" i="12"/>
  <c r="AC22" i="12"/>
  <c r="Y20" i="12"/>
  <c r="Z9" i="12"/>
  <c r="Y50" i="23"/>
  <c r="Y45" i="23"/>
  <c r="Z42" i="23"/>
  <c r="AC39" i="23"/>
  <c r="Z34" i="23"/>
  <c r="AC31" i="23"/>
  <c r="Y29" i="23"/>
  <c r="AC23" i="23"/>
  <c r="Z21" i="23"/>
  <c r="AC18" i="23"/>
  <c r="Z13" i="23"/>
  <c r="Z46" i="10"/>
  <c r="Z38" i="10"/>
  <c r="AC35" i="10"/>
  <c r="Z33" i="10"/>
  <c r="Y26" i="10"/>
  <c r="AC23" i="10"/>
  <c r="Z21" i="10"/>
  <c r="Y14" i="10"/>
  <c r="AC11" i="10"/>
  <c r="Z7" i="10"/>
  <c r="Y48" i="5"/>
  <c r="AC45" i="5"/>
  <c r="Z43" i="5"/>
  <c r="Y36" i="5"/>
  <c r="AC33" i="5"/>
  <c r="Z31" i="5"/>
  <c r="Z26" i="5"/>
  <c r="Z23" i="5"/>
  <c r="Z20" i="5"/>
  <c r="Z17" i="5"/>
  <c r="Z14" i="5"/>
  <c r="Z11" i="5"/>
  <c r="Z8" i="5"/>
  <c r="G50" i="12"/>
  <c r="D49" i="12"/>
  <c r="N45" i="12"/>
  <c r="G44" i="12"/>
  <c r="D43" i="12"/>
  <c r="N39" i="12"/>
  <c r="G38" i="12"/>
  <c r="D37" i="12"/>
  <c r="N33" i="12"/>
  <c r="G32" i="12"/>
  <c r="D31" i="12"/>
  <c r="N27" i="12"/>
  <c r="R24" i="12"/>
  <c r="N23" i="12"/>
  <c r="R20" i="12"/>
  <c r="N19" i="12"/>
  <c r="C48" i="23"/>
  <c r="R46" i="23"/>
  <c r="O45" i="23"/>
  <c r="C42" i="23"/>
  <c r="R40" i="23"/>
  <c r="O39" i="23"/>
  <c r="C36" i="23"/>
  <c r="R34" i="23"/>
  <c r="O33" i="23"/>
  <c r="C30" i="23"/>
  <c r="R28" i="23"/>
  <c r="O27" i="23"/>
  <c r="G26" i="23"/>
  <c r="C25" i="23"/>
  <c r="O23" i="23"/>
  <c r="G22" i="23"/>
  <c r="C21" i="23"/>
  <c r="O19" i="23"/>
  <c r="G18" i="23"/>
  <c r="R16" i="23"/>
  <c r="G15" i="23"/>
  <c r="R13" i="23"/>
  <c r="G12" i="23"/>
  <c r="R10" i="23"/>
  <c r="G9" i="23"/>
  <c r="R7" i="23"/>
  <c r="S7" i="23" s="1"/>
  <c r="T7" i="23" s="1"/>
  <c r="U7" i="23" s="1"/>
  <c r="D32" i="10"/>
  <c r="D28" i="10"/>
  <c r="D24" i="10"/>
  <c r="D20" i="10"/>
  <c r="D15" i="10"/>
  <c r="D7" i="10"/>
  <c r="G26" i="10"/>
  <c r="G23" i="10"/>
  <c r="G20" i="10"/>
  <c r="N15" i="10"/>
  <c r="D44" i="10"/>
  <c r="G10" i="10"/>
  <c r="O9" i="10"/>
  <c r="D35" i="10"/>
  <c r="N41" i="5"/>
  <c r="G46" i="5"/>
  <c r="D45" i="5"/>
  <c r="N35" i="5"/>
  <c r="G40" i="5"/>
  <c r="D39" i="5"/>
  <c r="N29" i="5"/>
  <c r="G34" i="5"/>
  <c r="D33" i="5"/>
  <c r="N23" i="5"/>
  <c r="G28" i="5"/>
  <c r="D26" i="5"/>
  <c r="D23" i="5"/>
  <c r="D19" i="5"/>
  <c r="C21" i="22"/>
  <c r="R48" i="22"/>
  <c r="O33" i="22"/>
  <c r="C24" i="22"/>
  <c r="R42" i="22"/>
  <c r="O27" i="22"/>
  <c r="C49" i="22"/>
  <c r="R36" i="22"/>
  <c r="O21" i="22"/>
  <c r="C43" i="22"/>
  <c r="R30" i="22"/>
  <c r="O9" i="22"/>
  <c r="R25" i="22"/>
  <c r="N13" i="22"/>
  <c r="R21" i="22"/>
  <c r="N44" i="22"/>
  <c r="R17" i="22"/>
  <c r="G16" i="22"/>
  <c r="R14" i="22"/>
  <c r="G13" i="22"/>
  <c r="R11" i="22"/>
  <c r="G10" i="22"/>
  <c r="R8" i="22"/>
  <c r="G7" i="22"/>
  <c r="H7" i="22" s="1"/>
  <c r="I7" i="22" s="1"/>
  <c r="J7" i="22" s="1"/>
  <c r="R48" i="3"/>
  <c r="R45" i="3"/>
  <c r="R42" i="3"/>
  <c r="R39" i="3"/>
  <c r="R36" i="3"/>
  <c r="R33" i="3"/>
  <c r="R30" i="3"/>
  <c r="R27" i="3"/>
  <c r="R24" i="3"/>
  <c r="R21" i="3"/>
  <c r="R18" i="3"/>
  <c r="R15" i="3"/>
  <c r="R12" i="3"/>
  <c r="R9" i="3"/>
  <c r="G8" i="3"/>
  <c r="G20" i="3"/>
  <c r="G32" i="3"/>
  <c r="G44" i="3"/>
  <c r="D31" i="3"/>
  <c r="D35" i="3"/>
  <c r="D38" i="3"/>
  <c r="D50" i="3"/>
  <c r="C36" i="3"/>
  <c r="C10" i="3"/>
  <c r="C42" i="3"/>
  <c r="T19" i="20"/>
  <c r="D43" i="9"/>
  <c r="AC48" i="12"/>
  <c r="Y30" i="12"/>
  <c r="Z11" i="12"/>
  <c r="AC33" i="23"/>
  <c r="AC12" i="23"/>
  <c r="Z48" i="10"/>
  <c r="AC32" i="10"/>
  <c r="AC20" i="10"/>
  <c r="C50" i="12"/>
  <c r="R36" i="12"/>
  <c r="R30" i="12"/>
  <c r="R14" i="12"/>
  <c r="G10" i="12"/>
  <c r="D50" i="23"/>
  <c r="G45" i="23"/>
  <c r="G39" i="23"/>
  <c r="D32" i="23"/>
  <c r="C26" i="23"/>
  <c r="C22" i="23"/>
  <c r="C15" i="23"/>
  <c r="N10" i="23"/>
  <c r="D33" i="10"/>
  <c r="D25" i="10"/>
  <c r="D17" i="10"/>
  <c r="C50" i="10"/>
  <c r="G13" i="10"/>
  <c r="R50" i="5"/>
  <c r="O37" i="5"/>
  <c r="O31" i="5"/>
  <c r="O25" i="5"/>
  <c r="R15" i="5"/>
  <c r="R9" i="5"/>
  <c r="G47" i="22"/>
  <c r="G41" i="22"/>
  <c r="G35" i="22"/>
  <c r="N10" i="22"/>
  <c r="R26" i="22"/>
  <c r="N7" i="22"/>
  <c r="C17" i="22"/>
  <c r="N45" i="22"/>
  <c r="C28" i="22"/>
  <c r="N20" i="3"/>
  <c r="N41" i="3"/>
  <c r="N17" i="3"/>
  <c r="N25" i="3"/>
  <c r="G47" i="3"/>
  <c r="D41" i="3"/>
  <c r="C16" i="3"/>
  <c r="AI22" i="24"/>
  <c r="M27" i="24"/>
  <c r="B45" i="13"/>
  <c r="X19" i="13"/>
  <c r="AT27" i="13"/>
  <c r="M19" i="6"/>
  <c r="AI22" i="6"/>
  <c r="AT32" i="11"/>
  <c r="X8" i="11"/>
  <c r="B29" i="11"/>
  <c r="CA27" i="8"/>
  <c r="BE25" i="8"/>
  <c r="M22" i="8"/>
  <c r="CL33" i="9"/>
  <c r="AT50" i="9"/>
  <c r="M17" i="9"/>
  <c r="B17" i="23"/>
  <c r="M13" i="10"/>
  <c r="B23" i="5"/>
  <c r="AD19" i="26"/>
  <c r="H18" i="17"/>
  <c r="AA10" i="19"/>
  <c r="Q49" i="18"/>
  <c r="AU37" i="24"/>
  <c r="C33" i="24"/>
  <c r="AI35" i="24"/>
  <c r="M35" i="24"/>
  <c r="B8" i="13"/>
  <c r="X45" i="13"/>
  <c r="AT43" i="13"/>
  <c r="M48" i="6"/>
  <c r="AI34" i="6"/>
  <c r="AT45" i="11"/>
  <c r="X50" i="11"/>
  <c r="B42" i="11"/>
  <c r="CA45" i="8"/>
  <c r="BP11" i="8"/>
  <c r="AT10" i="8"/>
  <c r="X45" i="8"/>
  <c r="M27" i="8"/>
  <c r="CL43" i="9"/>
  <c r="CA40" i="9"/>
  <c r="BP32" i="9"/>
  <c r="BE25" i="9"/>
  <c r="AI47" i="9"/>
  <c r="X47" i="9"/>
  <c r="M26" i="9"/>
  <c r="B24" i="9"/>
  <c r="B7" i="12"/>
  <c r="X35" i="12"/>
  <c r="B35" i="23"/>
  <c r="M17" i="23"/>
  <c r="X8" i="23"/>
  <c r="R18" i="10"/>
  <c r="M34" i="10"/>
  <c r="M43" i="5"/>
  <c r="B43" i="5"/>
  <c r="M19" i="22"/>
  <c r="H37" i="26"/>
  <c r="T31" i="26"/>
  <c r="AD39" i="26"/>
  <c r="AD30" i="19"/>
  <c r="AD28" i="20"/>
  <c r="T32" i="20"/>
  <c r="H21" i="20"/>
  <c r="T29" i="19"/>
  <c r="H31" i="19"/>
  <c r="T23" i="17"/>
  <c r="H28" i="17"/>
  <c r="T36" i="18"/>
  <c r="E34" i="26"/>
  <c r="Q42" i="26"/>
  <c r="AA44" i="26"/>
  <c r="AA49" i="20"/>
  <c r="AA16" i="20"/>
  <c r="AA37" i="19"/>
  <c r="Q28" i="19"/>
  <c r="Q36" i="17"/>
  <c r="E50" i="17"/>
  <c r="E14" i="17"/>
  <c r="Q22" i="18"/>
  <c r="H23" i="18"/>
  <c r="E20" i="18"/>
  <c r="E48" i="18"/>
  <c r="AC49" i="24"/>
  <c r="AU48" i="24"/>
  <c r="AU45" i="24"/>
  <c r="D45" i="24"/>
  <c r="C34" i="24"/>
  <c r="Y32" i="24"/>
  <c r="AN31" i="24"/>
  <c r="AY30" i="24"/>
  <c r="D30" i="24"/>
  <c r="AC25" i="24"/>
  <c r="N23" i="24"/>
  <c r="C20" i="24"/>
  <c r="AV17" i="24"/>
  <c r="D17" i="24"/>
  <c r="AU8" i="24"/>
  <c r="D50" i="13"/>
  <c r="N49" i="13"/>
  <c r="AC48" i="13"/>
  <c r="C46" i="13"/>
  <c r="AU43" i="13"/>
  <c r="C43" i="13"/>
  <c r="Z41" i="13"/>
  <c r="AK37" i="13"/>
  <c r="D36" i="13"/>
  <c r="AV32" i="13"/>
  <c r="C29" i="13"/>
  <c r="AK26" i="13"/>
  <c r="D25" i="13"/>
  <c r="Y24" i="13"/>
  <c r="AN16" i="13"/>
  <c r="AV15" i="13"/>
  <c r="R14" i="13"/>
  <c r="G11" i="13"/>
  <c r="R10" i="13"/>
  <c r="AY7" i="13"/>
  <c r="AZ7" i="13" s="1"/>
  <c r="BA7" i="13" s="1"/>
  <c r="BB7" i="13" s="1"/>
  <c r="AK48" i="6"/>
  <c r="AY47" i="6"/>
  <c r="Y46" i="6"/>
  <c r="AJ45" i="6"/>
  <c r="AJ42" i="6"/>
  <c r="AU41" i="6"/>
  <c r="AC40" i="6"/>
  <c r="R38" i="6"/>
  <c r="D36" i="6"/>
  <c r="G33" i="6"/>
  <c r="N30" i="6"/>
  <c r="AN28" i="6"/>
  <c r="R27" i="6"/>
  <c r="AN25" i="6"/>
  <c r="N24" i="6"/>
  <c r="AV22" i="6"/>
  <c r="Z21" i="6"/>
  <c r="N19" i="6"/>
  <c r="Y16" i="6"/>
  <c r="O13" i="6"/>
  <c r="D19" i="6"/>
  <c r="AJ13" i="6"/>
  <c r="AJ18" i="6"/>
  <c r="AV47" i="11"/>
  <c r="AY39" i="11"/>
  <c r="AU25" i="11"/>
  <c r="AV21" i="11"/>
  <c r="AY13" i="11"/>
  <c r="AK49" i="11"/>
  <c r="C49" i="11"/>
  <c r="R45" i="11"/>
  <c r="AC44" i="11"/>
  <c r="AC43" i="11"/>
  <c r="AK41" i="11"/>
  <c r="AK40" i="11"/>
  <c r="C40" i="11"/>
  <c r="D39" i="11"/>
  <c r="Y33" i="11"/>
  <c r="AC31" i="11"/>
  <c r="D25" i="11"/>
  <c r="N24" i="11"/>
  <c r="R21" i="11"/>
  <c r="AC18" i="11"/>
  <c r="D20" i="11"/>
  <c r="O9" i="11"/>
  <c r="AN9" i="11"/>
  <c r="O7" i="11"/>
  <c r="AN50" i="8"/>
  <c r="BR49" i="8"/>
  <c r="AC49" i="8"/>
  <c r="R48" i="8"/>
  <c r="AU47" i="8"/>
  <c r="Y44" i="8"/>
  <c r="AU43" i="8"/>
  <c r="N43" i="8"/>
  <c r="CB42" i="8"/>
  <c r="AC41" i="8"/>
  <c r="Y40" i="8"/>
  <c r="CC38" i="8"/>
  <c r="Y36" i="8"/>
  <c r="CM35" i="8"/>
  <c r="O35" i="8"/>
  <c r="G34" i="8"/>
  <c r="AN33" i="8"/>
  <c r="C33" i="8"/>
  <c r="CM31" i="8"/>
  <c r="BF31" i="8"/>
  <c r="C29" i="8"/>
  <c r="BQ28" i="8"/>
  <c r="CQ27" i="8"/>
  <c r="CF26" i="8"/>
  <c r="CC25" i="8"/>
  <c r="AV23" i="8"/>
  <c r="AN24" i="8"/>
  <c r="G24" i="8"/>
  <c r="BR23" i="8"/>
  <c r="C20" i="8"/>
  <c r="BJ22" i="8"/>
  <c r="AC22" i="8"/>
  <c r="CQ21" i="8"/>
  <c r="CN20" i="8"/>
  <c r="BG20" i="8"/>
  <c r="Y13" i="8"/>
  <c r="AV12" i="8"/>
  <c r="CC17" i="8"/>
  <c r="AV19" i="8"/>
  <c r="AN16" i="8"/>
  <c r="G16" i="8"/>
  <c r="BR8" i="8"/>
  <c r="C7" i="8"/>
  <c r="BJ14" i="8"/>
  <c r="AC14" i="8"/>
  <c r="CQ13" i="8"/>
  <c r="CN12" i="8"/>
  <c r="BG13" i="8"/>
  <c r="Y24" i="8"/>
  <c r="AV15" i="8"/>
  <c r="CC11" i="8"/>
  <c r="AV24" i="8"/>
  <c r="BU8" i="8"/>
  <c r="O15" i="8"/>
  <c r="AV48" i="9"/>
  <c r="AV41" i="9"/>
  <c r="AV30" i="9"/>
  <c r="AV11" i="9"/>
  <c r="AV20" i="9"/>
  <c r="AV14" i="9"/>
  <c r="AV9" i="9"/>
  <c r="CM49" i="9"/>
  <c r="CN43" i="9"/>
  <c r="CQ37" i="9"/>
  <c r="CM35" i="9"/>
  <c r="CN32" i="9"/>
  <c r="CM29" i="9"/>
  <c r="CN26" i="9"/>
  <c r="CQ23" i="9"/>
  <c r="CQ20" i="9"/>
  <c r="CN19" i="9"/>
  <c r="CQ9" i="9"/>
  <c r="CF47" i="9"/>
  <c r="CB45" i="9"/>
  <c r="CC42" i="9"/>
  <c r="CB39" i="9"/>
  <c r="CC36" i="9"/>
  <c r="CF33" i="9"/>
  <c r="CB28" i="9"/>
  <c r="CC19" i="9"/>
  <c r="CF18" i="9"/>
  <c r="CB9" i="9"/>
  <c r="BQ48" i="9"/>
  <c r="BQ34" i="9"/>
  <c r="BR23" i="9"/>
  <c r="BR20" i="9"/>
  <c r="BU16" i="9"/>
  <c r="BR11" i="9"/>
  <c r="BU9" i="9"/>
  <c r="BF50" i="9"/>
  <c r="BG47" i="9"/>
  <c r="BJ44" i="9"/>
  <c r="BF39" i="9"/>
  <c r="BG15" i="9"/>
  <c r="BJ27" i="9"/>
  <c r="BF14" i="9"/>
  <c r="BF18" i="9"/>
  <c r="BF24" i="9"/>
  <c r="AJ49" i="9"/>
  <c r="AK43" i="9"/>
  <c r="AN37" i="9"/>
  <c r="AJ32" i="9"/>
  <c r="AK22" i="9"/>
  <c r="AJ10" i="9"/>
  <c r="Z50" i="9"/>
  <c r="AC44" i="9"/>
  <c r="Y36" i="9"/>
  <c r="Z13" i="9"/>
  <c r="Z9" i="9"/>
  <c r="Y23" i="9"/>
  <c r="AC8" i="9"/>
  <c r="N47" i="9"/>
  <c r="R41" i="9"/>
  <c r="N39" i="9"/>
  <c r="O36" i="9"/>
  <c r="R33" i="9"/>
  <c r="N31" i="9"/>
  <c r="N23" i="9"/>
  <c r="R19" i="9"/>
  <c r="O12" i="9"/>
  <c r="R12" i="9"/>
  <c r="O14" i="9"/>
  <c r="G36" i="9"/>
  <c r="G22" i="9"/>
  <c r="G8" i="9"/>
  <c r="D44" i="9"/>
  <c r="D37" i="9"/>
  <c r="D35" i="9"/>
  <c r="D16" i="9"/>
  <c r="D30" i="9"/>
  <c r="D31" i="9"/>
  <c r="Y49" i="12"/>
  <c r="Z38" i="12"/>
  <c r="AC35" i="12"/>
  <c r="Y33" i="12"/>
  <c r="AC27" i="12"/>
  <c r="Y25" i="12"/>
  <c r="Z14" i="12"/>
  <c r="AC11" i="12"/>
  <c r="Y9" i="12"/>
  <c r="Z47" i="23"/>
  <c r="Y42" i="23"/>
  <c r="AC36" i="23"/>
  <c r="Y34" i="23"/>
  <c r="Z26" i="23"/>
  <c r="Y21" i="23"/>
  <c r="Y13" i="23"/>
  <c r="Z10" i="23"/>
  <c r="Z7" i="23"/>
  <c r="AC48" i="10"/>
  <c r="Y46" i="10"/>
  <c r="Z43" i="10"/>
  <c r="AC40" i="10"/>
  <c r="Y33" i="10"/>
  <c r="AC30" i="10"/>
  <c r="Z28" i="10"/>
  <c r="Y21" i="10"/>
  <c r="AC18" i="10"/>
  <c r="Z16" i="10"/>
  <c r="Y7" i="10"/>
  <c r="Z50" i="5"/>
  <c r="Y43" i="5"/>
  <c r="AC40" i="5"/>
  <c r="Z38" i="5"/>
  <c r="Y31" i="5"/>
  <c r="AC28" i="5"/>
  <c r="Y26" i="5"/>
  <c r="Y23" i="5"/>
  <c r="Y20" i="5"/>
  <c r="Y17" i="5"/>
  <c r="Y14" i="5"/>
  <c r="Y11" i="5"/>
  <c r="Y8" i="5"/>
  <c r="C49" i="12"/>
  <c r="R47" i="12"/>
  <c r="O46" i="12"/>
  <c r="C43" i="12"/>
  <c r="R41" i="12"/>
  <c r="O40" i="12"/>
  <c r="C37" i="12"/>
  <c r="R35" i="12"/>
  <c r="O34" i="12"/>
  <c r="C31" i="12"/>
  <c r="R29" i="12"/>
  <c r="O28" i="12"/>
  <c r="D26" i="12"/>
  <c r="D22" i="12"/>
  <c r="D18" i="12"/>
  <c r="O16" i="12"/>
  <c r="D15" i="12"/>
  <c r="O13" i="12"/>
  <c r="D12" i="12"/>
  <c r="O10" i="12"/>
  <c r="D9" i="12"/>
  <c r="O7" i="12"/>
  <c r="G50" i="23"/>
  <c r="D49" i="23"/>
  <c r="N45" i="23"/>
  <c r="G44" i="23"/>
  <c r="D43" i="23"/>
  <c r="N39" i="23"/>
  <c r="G38" i="23"/>
  <c r="D37" i="23"/>
  <c r="N33" i="23"/>
  <c r="G32" i="23"/>
  <c r="D31" i="23"/>
  <c r="N27" i="23"/>
  <c r="R24" i="23"/>
  <c r="N23" i="23"/>
  <c r="R20" i="23"/>
  <c r="N19" i="23"/>
  <c r="G50" i="10"/>
  <c r="C32" i="10"/>
  <c r="O47" i="10"/>
  <c r="G46" i="10"/>
  <c r="C28" i="10"/>
  <c r="O43" i="10"/>
  <c r="G42" i="10"/>
  <c r="C24" i="10"/>
  <c r="O39" i="10"/>
  <c r="G38" i="10"/>
  <c r="C20" i="10"/>
  <c r="O35" i="10"/>
  <c r="G34" i="10"/>
  <c r="C15" i="10"/>
  <c r="O31" i="10"/>
  <c r="G30" i="10"/>
  <c r="C7" i="10"/>
  <c r="O27" i="10"/>
  <c r="O24" i="10"/>
  <c r="O21" i="10"/>
  <c r="O18" i="10"/>
  <c r="D43" i="10"/>
  <c r="G15" i="10"/>
  <c r="O13" i="10"/>
  <c r="C44" i="10"/>
  <c r="N9" i="10"/>
  <c r="C35" i="10"/>
  <c r="R49" i="5"/>
  <c r="O42" i="5"/>
  <c r="C45" i="5"/>
  <c r="R43" i="5"/>
  <c r="O36" i="5"/>
  <c r="C39" i="5"/>
  <c r="R37" i="5"/>
  <c r="O30" i="5"/>
  <c r="C33" i="5"/>
  <c r="R31" i="5"/>
  <c r="O24" i="5"/>
  <c r="C26" i="5"/>
  <c r="O19" i="5"/>
  <c r="G24" i="5"/>
  <c r="C23" i="5"/>
  <c r="O15" i="5"/>
  <c r="G20" i="5"/>
  <c r="C19" i="5"/>
  <c r="O11" i="5"/>
  <c r="D7" i="5"/>
  <c r="O8" i="5"/>
  <c r="D14" i="5"/>
  <c r="O49" i="5"/>
  <c r="D31" i="5"/>
  <c r="O46" i="5"/>
  <c r="D10" i="5"/>
  <c r="N33" i="22"/>
  <c r="G46" i="22"/>
  <c r="D20" i="22"/>
  <c r="N27" i="22"/>
  <c r="G40" i="22"/>
  <c r="D50" i="22"/>
  <c r="N21" i="22"/>
  <c r="G34" i="22"/>
  <c r="D44" i="22"/>
  <c r="N9" i="22"/>
  <c r="G28" i="22"/>
  <c r="D29" i="22"/>
  <c r="D8" i="22"/>
  <c r="D18" i="22"/>
  <c r="G9" i="3"/>
  <c r="G21" i="3"/>
  <c r="G33" i="3"/>
  <c r="G45" i="3"/>
  <c r="D15" i="3"/>
  <c r="D13" i="3"/>
  <c r="D39" i="3"/>
  <c r="D11" i="3"/>
  <c r="C33" i="3"/>
  <c r="C30" i="3"/>
  <c r="C43" i="3"/>
  <c r="D7" i="3"/>
  <c r="D17" i="3"/>
  <c r="C34" i="3"/>
  <c r="AI23" i="24"/>
  <c r="X20" i="13"/>
  <c r="AT33" i="13"/>
  <c r="AI32" i="6"/>
  <c r="X11" i="11"/>
  <c r="CA37" i="8"/>
  <c r="AT13" i="8"/>
  <c r="M15" i="8"/>
  <c r="CA21" i="9"/>
  <c r="BE26" i="9"/>
  <c r="X29" i="9"/>
  <c r="B31" i="9"/>
  <c r="X26" i="12"/>
  <c r="X43" i="23"/>
  <c r="R27" i="10"/>
  <c r="X50" i="5"/>
  <c r="B27" i="5"/>
  <c r="T29" i="26"/>
  <c r="AD20" i="26"/>
  <c r="AD30" i="20"/>
  <c r="T16" i="19"/>
  <c r="T21" i="17"/>
  <c r="T21" i="18"/>
  <c r="Q34" i="26"/>
  <c r="AA41" i="20"/>
  <c r="AA7" i="19"/>
  <c r="Q34" i="17"/>
  <c r="Q50" i="18"/>
  <c r="H33" i="18"/>
  <c r="N47" i="24"/>
  <c r="AN45" i="24"/>
  <c r="AJ42" i="24"/>
  <c r="AK38" i="24"/>
  <c r="AY33" i="24"/>
  <c r="R32" i="24"/>
  <c r="G29" i="24"/>
  <c r="G26" i="24"/>
  <c r="AY19" i="24"/>
  <c r="N12" i="24"/>
  <c r="G49" i="13"/>
  <c r="Y44" i="13"/>
  <c r="AN43" i="13"/>
  <c r="C39" i="13"/>
  <c r="AN36" i="13"/>
  <c r="Z33" i="13"/>
  <c r="R24" i="13"/>
  <c r="G18" i="13"/>
  <c r="Y11" i="13"/>
  <c r="AC45" i="6"/>
  <c r="AN41" i="6"/>
  <c r="AJ39" i="6"/>
  <c r="AU33" i="6"/>
  <c r="D33" i="6"/>
  <c r="AK28" i="6"/>
  <c r="C22" i="6"/>
  <c r="AJ15" i="6"/>
  <c r="AV14" i="6"/>
  <c r="AK14" i="6"/>
  <c r="N12" i="6"/>
  <c r="D13" i="6"/>
  <c r="AU50" i="11"/>
  <c r="AU35" i="11"/>
  <c r="AV31" i="11"/>
  <c r="AY16" i="11"/>
  <c r="AY8" i="11"/>
  <c r="AN48" i="11"/>
  <c r="O45" i="11"/>
  <c r="Y42" i="11"/>
  <c r="AN39" i="11"/>
  <c r="D38" i="11"/>
  <c r="R33" i="11"/>
  <c r="AC28" i="11"/>
  <c r="AJ26" i="11"/>
  <c r="Y19" i="11"/>
  <c r="AJ16" i="11"/>
  <c r="Y10" i="11"/>
  <c r="AK15" i="11"/>
  <c r="N16" i="11"/>
  <c r="AK50" i="8"/>
  <c r="Z49" i="8"/>
  <c r="O48" i="8"/>
  <c r="AC46" i="8"/>
  <c r="Y45" i="8"/>
  <c r="AY44" i="8"/>
  <c r="AN43" i="8"/>
  <c r="BU42" i="8"/>
  <c r="BG41" i="8"/>
  <c r="CM40" i="8"/>
  <c r="AK38" i="8"/>
  <c r="BQ37" i="8"/>
  <c r="AY36" i="8"/>
  <c r="AU35" i="8"/>
  <c r="BU34" i="8"/>
  <c r="D34" i="8"/>
  <c r="CB30" i="8"/>
  <c r="BQ29" i="8"/>
  <c r="CQ28" i="8"/>
  <c r="Z28" i="8"/>
  <c r="O27" i="8"/>
  <c r="BQ24" i="8"/>
  <c r="AC23" i="8"/>
  <c r="Z18" i="8"/>
  <c r="R21" i="8"/>
  <c r="AY20" i="8"/>
  <c r="R20" i="8"/>
  <c r="N12" i="8"/>
  <c r="BQ11" i="8"/>
  <c r="BG9" i="8"/>
  <c r="R13" i="8"/>
  <c r="AY12" i="8"/>
  <c r="R12" i="8"/>
  <c r="N13" i="8"/>
  <c r="N22" i="8"/>
  <c r="AY17" i="9"/>
  <c r="AY7" i="9"/>
  <c r="AZ7" i="9" s="1"/>
  <c r="BA7" i="9" s="1"/>
  <c r="BB7" i="9" s="1"/>
  <c r="CN37" i="9"/>
  <c r="CQ28" i="9"/>
  <c r="CN10" i="9"/>
  <c r="CQ12" i="9"/>
  <c r="CB50" i="9"/>
  <c r="CF38" i="9"/>
  <c r="CC33" i="9"/>
  <c r="CB11" i="9"/>
  <c r="BU47" i="9"/>
  <c r="BQ31" i="9"/>
  <c r="BU12" i="9"/>
  <c r="BJ49" i="9"/>
  <c r="BG30" i="9"/>
  <c r="BF29" i="9"/>
  <c r="AJ40" i="9"/>
  <c r="AN28" i="9"/>
  <c r="AJ13" i="9"/>
  <c r="AJ20" i="9"/>
  <c r="R38" i="9"/>
  <c r="R30" i="9"/>
  <c r="O7" i="9"/>
  <c r="O18" i="9"/>
  <c r="G34" i="9"/>
  <c r="D50" i="9"/>
  <c r="D11" i="9"/>
  <c r="D14" i="9"/>
  <c r="Z43" i="12"/>
  <c r="Z35" i="12"/>
  <c r="Z27" i="12"/>
  <c r="Z19" i="12"/>
  <c r="Y31" i="23"/>
  <c r="AC17" i="23"/>
  <c r="AC45" i="10"/>
  <c r="Y40" i="10"/>
  <c r="Z30" i="10"/>
  <c r="Y23" i="10"/>
  <c r="Z18" i="10"/>
  <c r="Y11" i="10"/>
  <c r="AC42" i="5"/>
  <c r="AC30" i="5"/>
  <c r="O47" i="12"/>
  <c r="C44" i="12"/>
  <c r="R42" i="12"/>
  <c r="N24" i="12"/>
  <c r="R21" i="12"/>
  <c r="R17" i="12"/>
  <c r="G13" i="12"/>
  <c r="G7" i="12"/>
  <c r="H7" i="12" s="1"/>
  <c r="I7" i="12" s="1"/>
  <c r="J7" i="12" s="1"/>
  <c r="N46" i="23"/>
  <c r="N40" i="23"/>
  <c r="G33" i="23"/>
  <c r="G27" i="23"/>
  <c r="G23" i="23"/>
  <c r="G19" i="23"/>
  <c r="N16" i="23"/>
  <c r="C12" i="23"/>
  <c r="N7" i="23"/>
  <c r="D21" i="10"/>
  <c r="D10" i="10"/>
  <c r="O10" i="10"/>
  <c r="O43" i="5"/>
  <c r="C46" i="5"/>
  <c r="R38" i="5"/>
  <c r="R32" i="5"/>
  <c r="C27" i="5"/>
  <c r="D11" i="5"/>
  <c r="G17" i="5"/>
  <c r="R12" i="5"/>
  <c r="G8" i="5"/>
  <c r="N34" i="22"/>
  <c r="D11" i="22"/>
  <c r="D45" i="22"/>
  <c r="D31" i="22"/>
  <c r="N19" i="22"/>
  <c r="N50" i="22"/>
  <c r="N49" i="22"/>
  <c r="C39" i="22"/>
  <c r="N12" i="3"/>
  <c r="N49" i="3"/>
  <c r="N43" i="3"/>
  <c r="N40" i="3"/>
  <c r="N42" i="3"/>
  <c r="G11" i="3"/>
  <c r="G23" i="3"/>
  <c r="D26" i="3"/>
  <c r="D19" i="3"/>
  <c r="C45" i="3"/>
  <c r="AT24" i="8"/>
  <c r="BP14" i="9"/>
  <c r="X24" i="9"/>
  <c r="M38" i="12"/>
  <c r="X42" i="23"/>
  <c r="R28" i="10"/>
  <c r="M40" i="5"/>
  <c r="H34" i="26"/>
  <c r="AD19" i="19"/>
  <c r="H18" i="20"/>
  <c r="H9" i="19"/>
  <c r="T20" i="18"/>
  <c r="Q33" i="26"/>
  <c r="AA40" i="20"/>
  <c r="Q20" i="19"/>
  <c r="E36" i="17"/>
  <c r="H34" i="18"/>
  <c r="E23" i="18"/>
  <c r="AU47" i="24"/>
  <c r="D44" i="24"/>
  <c r="AK34" i="24"/>
  <c r="AC27" i="24"/>
  <c r="AI34" i="24"/>
  <c r="M34" i="24"/>
  <c r="B11" i="13"/>
  <c r="X44" i="13"/>
  <c r="AT39" i="13"/>
  <c r="M47" i="6"/>
  <c r="AI33" i="6"/>
  <c r="AT44" i="11"/>
  <c r="X49" i="11"/>
  <c r="B41" i="11"/>
  <c r="CA44" i="8"/>
  <c r="BP8" i="8"/>
  <c r="AT12" i="8"/>
  <c r="X44" i="8"/>
  <c r="M26" i="8"/>
  <c r="CL42" i="9"/>
  <c r="CA37" i="9"/>
  <c r="BP31" i="9"/>
  <c r="BE24" i="9"/>
  <c r="AI46" i="9"/>
  <c r="X46" i="9"/>
  <c r="M25" i="9"/>
  <c r="B17" i="9"/>
  <c r="M50" i="12"/>
  <c r="X34" i="12"/>
  <c r="B34" i="23"/>
  <c r="M16" i="23"/>
  <c r="X47" i="10"/>
  <c r="R19" i="10"/>
  <c r="M33" i="10"/>
  <c r="M42" i="5"/>
  <c r="B42" i="5"/>
  <c r="M13" i="22"/>
  <c r="H36" i="26"/>
  <c r="T30" i="26"/>
  <c r="AD38" i="26"/>
  <c r="AD29" i="19"/>
  <c r="AD29" i="20"/>
  <c r="T31" i="20"/>
  <c r="H20" i="20"/>
  <c r="T28" i="19"/>
  <c r="H30" i="19"/>
  <c r="T22" i="17"/>
  <c r="H27" i="17"/>
  <c r="T35" i="18"/>
  <c r="E33" i="26"/>
  <c r="Q41" i="26"/>
  <c r="AA43" i="26"/>
  <c r="AA48" i="20"/>
  <c r="AA15" i="20"/>
  <c r="AA38" i="19"/>
  <c r="Q27" i="19"/>
  <c r="Q35" i="17"/>
  <c r="E49" i="17"/>
  <c r="E13" i="17"/>
  <c r="Q21" i="18"/>
  <c r="H24" i="18"/>
  <c r="E21" i="18"/>
  <c r="E49" i="18"/>
  <c r="R50" i="24"/>
  <c r="C45" i="24"/>
  <c r="Z43" i="24"/>
  <c r="AK42" i="24"/>
  <c r="AY41" i="24"/>
  <c r="Z39" i="24"/>
  <c r="G37" i="24"/>
  <c r="Y36" i="24"/>
  <c r="Z28" i="24"/>
  <c r="AJ27" i="24"/>
  <c r="AY26" i="24"/>
  <c r="AC21" i="24"/>
  <c r="AN20" i="24"/>
  <c r="Z18" i="24"/>
  <c r="AU17" i="24"/>
  <c r="C17" i="24"/>
  <c r="AK14" i="24"/>
  <c r="AV13" i="24"/>
  <c r="G13" i="24"/>
  <c r="O12" i="24"/>
  <c r="C10" i="24"/>
  <c r="AJ7" i="24"/>
  <c r="Z44" i="13"/>
  <c r="N42" i="13"/>
  <c r="Y41" i="13"/>
  <c r="D39" i="13"/>
  <c r="R38" i="13"/>
  <c r="AJ37" i="13"/>
  <c r="C36" i="13"/>
  <c r="C32" i="13"/>
  <c r="N31" i="13"/>
  <c r="AK29" i="13"/>
  <c r="AJ26" i="13"/>
  <c r="C25" i="13"/>
  <c r="AN23" i="13"/>
  <c r="AY22" i="13"/>
  <c r="R21" i="13"/>
  <c r="AY18" i="13"/>
  <c r="AU15" i="13"/>
  <c r="G15" i="13"/>
  <c r="AY11" i="13"/>
  <c r="Z11" i="13"/>
  <c r="AJ48" i="6"/>
  <c r="G47" i="6"/>
  <c r="AY44" i="6"/>
  <c r="G41" i="6"/>
  <c r="AY38" i="6"/>
  <c r="AN36" i="6"/>
  <c r="C36" i="6"/>
  <c r="R35" i="6"/>
  <c r="AV33" i="6"/>
  <c r="Z32" i="6"/>
  <c r="AY30" i="6"/>
  <c r="R29" i="6"/>
  <c r="D28" i="6"/>
  <c r="AV24" i="6"/>
  <c r="Z23" i="6"/>
  <c r="D22" i="6"/>
  <c r="Y21" i="6"/>
  <c r="AK15" i="6"/>
  <c r="G17" i="6"/>
  <c r="Z12" i="6"/>
  <c r="C19" i="6"/>
  <c r="R8" i="6"/>
  <c r="AV50" i="11"/>
  <c r="AU47" i="11"/>
  <c r="AV28" i="11"/>
  <c r="AU21" i="11"/>
  <c r="AC50" i="11"/>
  <c r="AJ49" i="11"/>
  <c r="G47" i="11"/>
  <c r="G46" i="11"/>
  <c r="Z42" i="11"/>
  <c r="AJ40" i="11"/>
  <c r="C39" i="11"/>
  <c r="G37" i="11"/>
  <c r="N34" i="11"/>
  <c r="AC32" i="11"/>
  <c r="AC30" i="11"/>
  <c r="C25" i="11"/>
  <c r="Z19" i="11"/>
  <c r="AK17" i="11"/>
  <c r="AK16" i="11"/>
  <c r="C20" i="11"/>
  <c r="R13" i="11"/>
  <c r="Z10" i="11"/>
  <c r="AC10" i="11"/>
  <c r="O16" i="11"/>
  <c r="D50" i="8"/>
  <c r="CC47" i="8"/>
  <c r="G47" i="8"/>
  <c r="CQ45" i="8"/>
  <c r="Z45" i="8"/>
  <c r="CN44" i="8"/>
  <c r="AK42" i="8"/>
  <c r="D42" i="8"/>
  <c r="CN40" i="8"/>
  <c r="AY40" i="8"/>
  <c r="CF39" i="8"/>
  <c r="CB38" i="8"/>
  <c r="D38" i="8"/>
  <c r="BR37" i="8"/>
  <c r="N35" i="8"/>
  <c r="BR33" i="8"/>
  <c r="BJ32" i="8"/>
  <c r="O31" i="8"/>
  <c r="CC30" i="8"/>
  <c r="AV30" i="8"/>
  <c r="BR29" i="8"/>
  <c r="AV26" i="8"/>
  <c r="N26" i="8"/>
  <c r="CB25" i="8"/>
  <c r="D25" i="8"/>
  <c r="BR24" i="8"/>
  <c r="BQ23" i="8"/>
  <c r="CM20" i="8"/>
  <c r="CF19" i="8"/>
  <c r="O12" i="8"/>
  <c r="CC18" i="8"/>
  <c r="AU12" i="8"/>
  <c r="N7" i="8"/>
  <c r="CB17" i="8"/>
  <c r="D15" i="8"/>
  <c r="BR11" i="8"/>
  <c r="BQ8" i="8"/>
  <c r="CM12" i="8"/>
  <c r="CF11" i="8"/>
  <c r="O13" i="8"/>
  <c r="CC13" i="8"/>
  <c r="AU15" i="8"/>
  <c r="N23" i="8"/>
  <c r="CB11" i="8"/>
  <c r="D11" i="8"/>
  <c r="AN8" i="8"/>
  <c r="N15" i="8"/>
  <c r="CC10" i="8"/>
  <c r="AU9" i="8"/>
  <c r="O22" i="8"/>
  <c r="AU48" i="9"/>
  <c r="AY44" i="9"/>
  <c r="AU41" i="9"/>
  <c r="AU37" i="9"/>
  <c r="AY33" i="9"/>
  <c r="AU30" i="9"/>
  <c r="AY26" i="9"/>
  <c r="AU11" i="9"/>
  <c r="AU20" i="9"/>
  <c r="AU14" i="9"/>
  <c r="AU9" i="9"/>
  <c r="CM43" i="9"/>
  <c r="CN40" i="9"/>
  <c r="CM26" i="9"/>
  <c r="CM19" i="9"/>
  <c r="CM17" i="9"/>
  <c r="CC50" i="9"/>
  <c r="CB36" i="9"/>
  <c r="CF30" i="9"/>
  <c r="CF24" i="9"/>
  <c r="CB19" i="9"/>
  <c r="CF14" i="9"/>
  <c r="CC11" i="9"/>
  <c r="BU50" i="9"/>
  <c r="BR45" i="9"/>
  <c r="BQ42" i="9"/>
  <c r="BR39" i="9"/>
  <c r="BU36" i="9"/>
  <c r="BR31" i="9"/>
  <c r="BU28" i="9"/>
  <c r="BU25" i="9"/>
  <c r="BQ23" i="9"/>
  <c r="BQ20" i="9"/>
  <c r="BQ11" i="9"/>
  <c r="BF47" i="9"/>
  <c r="BJ41" i="9"/>
  <c r="BJ35" i="9"/>
  <c r="BF15" i="9"/>
  <c r="BG9" i="9"/>
  <c r="BJ24" i="9"/>
  <c r="BG29" i="9"/>
  <c r="BJ14" i="9"/>
  <c r="BG22" i="9"/>
  <c r="BJ7" i="9"/>
  <c r="BK7" i="9" s="1"/>
  <c r="BL7" i="9" s="1"/>
  <c r="BM7" i="9" s="1"/>
  <c r="AN45" i="9"/>
  <c r="AJ43" i="9"/>
  <c r="AK40" i="9"/>
  <c r="AN34" i="9"/>
  <c r="AJ22" i="9"/>
  <c r="AK11" i="9"/>
  <c r="AK13" i="9"/>
  <c r="AN16" i="9"/>
  <c r="AN12" i="9"/>
  <c r="AK20" i="9"/>
  <c r="Y50" i="9"/>
  <c r="Z47" i="9"/>
  <c r="AC38" i="9"/>
  <c r="Y13" i="9"/>
  <c r="Z8" i="9"/>
  <c r="AC27" i="9"/>
  <c r="AC21" i="9"/>
  <c r="Z31" i="9"/>
  <c r="Y9" i="9"/>
  <c r="AC11" i="9"/>
  <c r="R49" i="9"/>
  <c r="N44" i="9"/>
  <c r="N36" i="9"/>
  <c r="O28" i="9"/>
  <c r="R25" i="9"/>
  <c r="N12" i="9"/>
  <c r="N14" i="9"/>
  <c r="G35" i="9"/>
  <c r="G21" i="9"/>
  <c r="G7" i="9"/>
  <c r="C44" i="9"/>
  <c r="C37" i="9"/>
  <c r="C35" i="9"/>
  <c r="C16" i="9"/>
  <c r="C30" i="9"/>
  <c r="C31" i="9"/>
  <c r="Z46" i="12"/>
  <c r="AC40" i="12"/>
  <c r="Y38" i="12"/>
  <c r="Z30" i="12"/>
  <c r="Z22" i="12"/>
  <c r="AC16" i="12"/>
  <c r="Y14" i="12"/>
  <c r="AC8" i="12"/>
  <c r="AC49" i="23"/>
  <c r="Y47" i="23"/>
  <c r="AC44" i="23"/>
  <c r="Y39" i="23"/>
  <c r="Z31" i="23"/>
  <c r="AC28" i="23"/>
  <c r="Y26" i="23"/>
  <c r="Z23" i="23"/>
  <c r="Z15" i="23"/>
  <c r="Y10" i="23"/>
  <c r="Y7" i="23"/>
  <c r="Y43" i="10"/>
  <c r="AC37" i="10"/>
  <c r="Z35" i="10"/>
  <c r="Y28" i="10"/>
  <c r="AC25" i="10"/>
  <c r="Z23" i="10"/>
  <c r="Y16" i="10"/>
  <c r="AC13" i="10"/>
  <c r="Z11" i="10"/>
  <c r="AC8" i="10"/>
  <c r="Y50" i="5"/>
  <c r="AC47" i="5"/>
  <c r="Z45" i="5"/>
  <c r="Y38" i="5"/>
  <c r="AC35" i="5"/>
  <c r="Z33" i="5"/>
  <c r="AC25" i="5"/>
  <c r="AC22" i="5"/>
  <c r="AC19" i="5"/>
  <c r="AC16" i="5"/>
  <c r="AC13" i="5"/>
  <c r="AC10" i="5"/>
  <c r="AC7" i="5"/>
  <c r="AD7" i="5" s="1"/>
  <c r="AE7" i="5" s="1"/>
  <c r="AF7" i="5" s="1"/>
  <c r="D50" i="12"/>
  <c r="N46" i="12"/>
  <c r="G45" i="12"/>
  <c r="D44" i="12"/>
  <c r="N40" i="12"/>
  <c r="G39" i="12"/>
  <c r="D38" i="12"/>
  <c r="N34" i="12"/>
  <c r="G33" i="12"/>
  <c r="D32" i="12"/>
  <c r="N28" i="12"/>
  <c r="G27" i="12"/>
  <c r="C26" i="12"/>
  <c r="O24" i="12"/>
  <c r="G23" i="12"/>
  <c r="C22" i="12"/>
  <c r="O20" i="12"/>
  <c r="G19" i="12"/>
  <c r="C18" i="12"/>
  <c r="N16" i="12"/>
  <c r="C15" i="12"/>
  <c r="N13" i="12"/>
  <c r="C12" i="12"/>
  <c r="N10" i="12"/>
  <c r="C9" i="12"/>
  <c r="N7" i="12"/>
  <c r="C49" i="23"/>
  <c r="R47" i="23"/>
  <c r="O46" i="23"/>
  <c r="C43" i="23"/>
  <c r="R41" i="23"/>
  <c r="O40" i="23"/>
  <c r="C37" i="23"/>
  <c r="R35" i="23"/>
  <c r="O34" i="23"/>
  <c r="C31" i="23"/>
  <c r="R29" i="23"/>
  <c r="O28" i="23"/>
  <c r="D26" i="23"/>
  <c r="D22" i="23"/>
  <c r="D18" i="23"/>
  <c r="O16" i="23"/>
  <c r="D15" i="23"/>
  <c r="O13" i="23"/>
  <c r="D12" i="23"/>
  <c r="O10" i="23"/>
  <c r="D9" i="23"/>
  <c r="O7" i="23"/>
  <c r="N47" i="10"/>
  <c r="N43" i="10"/>
  <c r="N39" i="10"/>
  <c r="N35" i="10"/>
  <c r="N31" i="10"/>
  <c r="N27" i="10"/>
  <c r="D13" i="10"/>
  <c r="N24" i="10"/>
  <c r="D50" i="10"/>
  <c r="N21" i="10"/>
  <c r="D45" i="10"/>
  <c r="N18" i="10"/>
  <c r="C43" i="10"/>
  <c r="N13" i="10"/>
  <c r="D36" i="10"/>
  <c r="G8" i="10"/>
  <c r="N42" i="5"/>
  <c r="G47" i="5"/>
  <c r="D46" i="5"/>
  <c r="N36" i="5"/>
  <c r="G41" i="5"/>
  <c r="D40" i="5"/>
  <c r="N30" i="5"/>
  <c r="G35" i="5"/>
  <c r="D34" i="5"/>
  <c r="N24" i="5"/>
  <c r="G29" i="5"/>
  <c r="D27" i="5"/>
  <c r="R26" i="5"/>
  <c r="N19" i="5"/>
  <c r="R22" i="5"/>
  <c r="N15" i="5"/>
  <c r="R18" i="5"/>
  <c r="N11" i="5"/>
  <c r="C7" i="5"/>
  <c r="N8" i="5"/>
  <c r="C14" i="5"/>
  <c r="N49" i="5"/>
  <c r="C31" i="5"/>
  <c r="N46" i="5"/>
  <c r="C10" i="5"/>
  <c r="R49" i="22"/>
  <c r="O34" i="22"/>
  <c r="C20" i="22"/>
  <c r="R43" i="22"/>
  <c r="O28" i="22"/>
  <c r="C50" i="22"/>
  <c r="R37" i="22"/>
  <c r="O22" i="22"/>
  <c r="C44" i="22"/>
  <c r="R31" i="22"/>
  <c r="O10" i="22"/>
  <c r="C29" i="22"/>
  <c r="O19" i="22"/>
  <c r="G24" i="22"/>
  <c r="C8" i="22"/>
  <c r="O7" i="22"/>
  <c r="G20" i="22"/>
  <c r="C18" i="22"/>
  <c r="O50" i="22"/>
  <c r="D17" i="22"/>
  <c r="O49" i="22"/>
  <c r="D16" i="22"/>
  <c r="O45" i="22"/>
  <c r="D39" i="22"/>
  <c r="O40" i="22"/>
  <c r="D28" i="22"/>
  <c r="O12" i="3"/>
  <c r="O26" i="3"/>
  <c r="O20" i="3"/>
  <c r="O49" i="3"/>
  <c r="O46" i="3"/>
  <c r="O43" i="3"/>
  <c r="O41" i="3"/>
  <c r="O23" i="3"/>
  <c r="O40" i="3"/>
  <c r="O17" i="3"/>
  <c r="O39" i="3"/>
  <c r="O42" i="3"/>
  <c r="O25" i="3"/>
  <c r="O32" i="3"/>
  <c r="G10" i="3"/>
  <c r="G22" i="3"/>
  <c r="G34" i="3"/>
  <c r="G46" i="3"/>
  <c r="D32" i="3"/>
  <c r="D40" i="3"/>
  <c r="C14" i="3"/>
  <c r="C44" i="3"/>
  <c r="M33" i="24"/>
  <c r="B44" i="13"/>
  <c r="M25" i="6"/>
  <c r="AT33" i="11"/>
  <c r="B30" i="11"/>
  <c r="BE28" i="8"/>
  <c r="X41" i="8"/>
  <c r="CL34" i="9"/>
  <c r="BP10" i="9"/>
  <c r="AI38" i="9"/>
  <c r="M19" i="9"/>
  <c r="M39" i="12"/>
  <c r="B20" i="23"/>
  <c r="X40" i="10"/>
  <c r="M14" i="10"/>
  <c r="M41" i="5"/>
  <c r="H35" i="26"/>
  <c r="AD20" i="19"/>
  <c r="H19" i="20"/>
  <c r="H10" i="19"/>
  <c r="H19" i="17"/>
  <c r="E23" i="26"/>
  <c r="AA39" i="26"/>
  <c r="AA9" i="19"/>
  <c r="Q21" i="19"/>
  <c r="E37" i="17"/>
  <c r="Q20" i="18"/>
  <c r="E22" i="18"/>
  <c r="Y43" i="24"/>
  <c r="O40" i="24"/>
  <c r="AV37" i="24"/>
  <c r="D33" i="24"/>
  <c r="AJ31" i="24"/>
  <c r="AV23" i="24"/>
  <c r="Y18" i="24"/>
  <c r="AJ14" i="24"/>
  <c r="AU13" i="24"/>
  <c r="Z10" i="24"/>
  <c r="R8" i="24"/>
  <c r="G45" i="13"/>
  <c r="AN32" i="13"/>
  <c r="R30" i="13"/>
  <c r="C22" i="13"/>
  <c r="AC20" i="13"/>
  <c r="R17" i="13"/>
  <c r="O43" i="6"/>
  <c r="AU24" i="6"/>
  <c r="Y23" i="6"/>
  <c r="AN17" i="6"/>
  <c r="Y12" i="6"/>
  <c r="AC7" i="6"/>
  <c r="AD7" i="6" s="1"/>
  <c r="AE7" i="6" s="1"/>
  <c r="AF7" i="6" s="1"/>
  <c r="AU28" i="11"/>
  <c r="G35" i="11"/>
  <c r="Z31" i="11"/>
  <c r="AC27" i="11"/>
  <c r="AK25" i="11"/>
  <c r="G22" i="11"/>
  <c r="O21" i="11"/>
  <c r="Z18" i="11"/>
  <c r="G14" i="11"/>
  <c r="BU50" i="8"/>
  <c r="C50" i="8"/>
  <c r="AV48" i="8"/>
  <c r="AN47" i="8"/>
  <c r="BG45" i="8"/>
  <c r="CM44" i="8"/>
  <c r="CC43" i="8"/>
  <c r="G43" i="8"/>
  <c r="AJ42" i="8"/>
  <c r="Z41" i="8"/>
  <c r="R40" i="8"/>
  <c r="G39" i="8"/>
  <c r="C38" i="8"/>
  <c r="CN36" i="8"/>
  <c r="R36" i="8"/>
  <c r="CF35" i="8"/>
  <c r="AK34" i="8"/>
  <c r="BQ33" i="8"/>
  <c r="CQ32" i="8"/>
  <c r="CF31" i="8"/>
  <c r="N31" i="8"/>
  <c r="C30" i="8"/>
  <c r="AC29" i="8"/>
  <c r="BJ28" i="8"/>
  <c r="CN27" i="8"/>
  <c r="CC26" i="8"/>
  <c r="C25" i="8"/>
  <c r="AK17" i="8"/>
  <c r="BG22" i="8"/>
  <c r="CN21" i="8"/>
  <c r="CB18" i="8"/>
  <c r="C15" i="8"/>
  <c r="AK7" i="8"/>
  <c r="AC15" i="8"/>
  <c r="Z7" i="8"/>
  <c r="CN13" i="8"/>
  <c r="CB13" i="8"/>
  <c r="C11" i="8"/>
  <c r="BR21" i="8"/>
  <c r="AV44" i="9"/>
  <c r="AV33" i="9"/>
  <c r="AV26" i="9"/>
  <c r="AY12" i="9"/>
  <c r="CQ45" i="9"/>
  <c r="CM40" i="9"/>
  <c r="CQ34" i="9"/>
  <c r="CN11" i="9"/>
  <c r="CN21" i="9"/>
  <c r="CC47" i="9"/>
  <c r="CF44" i="9"/>
  <c r="CC23" i="9"/>
  <c r="BQ39" i="9"/>
  <c r="BU19" i="9"/>
  <c r="BR9" i="9"/>
  <c r="BU8" i="9"/>
  <c r="BG44" i="9"/>
  <c r="BF9" i="9"/>
  <c r="BF22" i="9"/>
  <c r="AK37" i="9"/>
  <c r="AJ11" i="9"/>
  <c r="Y47" i="9"/>
  <c r="Z41" i="9"/>
  <c r="AC35" i="9"/>
  <c r="Y8" i="9"/>
  <c r="Z32" i="9"/>
  <c r="Y31" i="9"/>
  <c r="AC14" i="9"/>
  <c r="Z27" i="9"/>
  <c r="O41" i="9"/>
  <c r="O33" i="9"/>
  <c r="N28" i="9"/>
  <c r="R15" i="9"/>
  <c r="R8" i="9"/>
  <c r="G48" i="9"/>
  <c r="G20" i="9"/>
  <c r="D33" i="9"/>
  <c r="D20" i="9"/>
  <c r="D27" i="9"/>
  <c r="AC32" i="12"/>
  <c r="AC24" i="12"/>
  <c r="Z36" i="23"/>
  <c r="Y23" i="23"/>
  <c r="Y15" i="23"/>
  <c r="Y35" i="10"/>
  <c r="Y45" i="5"/>
  <c r="Z40" i="5"/>
  <c r="Y33" i="5"/>
  <c r="Z28" i="5"/>
  <c r="R48" i="12"/>
  <c r="O41" i="12"/>
  <c r="C38" i="12"/>
  <c r="O35" i="12"/>
  <c r="C32" i="12"/>
  <c r="O29" i="12"/>
  <c r="R25" i="12"/>
  <c r="N20" i="12"/>
  <c r="G16" i="12"/>
  <c r="R11" i="12"/>
  <c r="R8" i="12"/>
  <c r="D44" i="23"/>
  <c r="D38" i="23"/>
  <c r="N34" i="23"/>
  <c r="N28" i="23"/>
  <c r="O24" i="23"/>
  <c r="O20" i="23"/>
  <c r="C18" i="23"/>
  <c r="N13" i="23"/>
  <c r="C9" i="23"/>
  <c r="D29" i="10"/>
  <c r="C13" i="10"/>
  <c r="C45" i="10"/>
  <c r="D39" i="10"/>
  <c r="C36" i="10"/>
  <c r="R44" i="5"/>
  <c r="C40" i="5"/>
  <c r="C34" i="5"/>
  <c r="D28" i="5"/>
  <c r="G14" i="5"/>
  <c r="G11" i="5"/>
  <c r="D9" i="22"/>
  <c r="N28" i="22"/>
  <c r="N22" i="22"/>
  <c r="G29" i="22"/>
  <c r="R22" i="22"/>
  <c r="R18" i="22"/>
  <c r="C16" i="22"/>
  <c r="N40" i="22"/>
  <c r="N26" i="3"/>
  <c r="N46" i="3"/>
  <c r="N23" i="3"/>
  <c r="N39" i="3"/>
  <c r="N32" i="3"/>
  <c r="G35" i="3"/>
  <c r="D20" i="3"/>
  <c r="C8" i="3"/>
  <c r="X40" i="8"/>
  <c r="CA19" i="9"/>
  <c r="AI37" i="9"/>
  <c r="B27" i="9"/>
  <c r="X25" i="12"/>
  <c r="X39" i="10"/>
  <c r="X49" i="5"/>
  <c r="T28" i="26"/>
  <c r="AD31" i="20"/>
  <c r="T18" i="20"/>
  <c r="T15" i="19"/>
  <c r="T20" i="17"/>
  <c r="E22" i="26"/>
  <c r="AA38" i="26"/>
  <c r="Q50" i="19"/>
  <c r="Q33" i="17"/>
  <c r="Q19" i="18"/>
  <c r="AY50" i="24"/>
  <c r="R46" i="24"/>
  <c r="N40" i="24"/>
  <c r="AJ38" i="24"/>
  <c r="Z35" i="24"/>
  <c r="AV29" i="24"/>
  <c r="AI21" i="24"/>
  <c r="B27" i="24"/>
  <c r="X8" i="13"/>
  <c r="X46" i="6"/>
  <c r="AT18" i="6"/>
  <c r="M33" i="11"/>
  <c r="BP44" i="8"/>
  <c r="AT16" i="8"/>
  <c r="M42" i="8"/>
  <c r="CL26" i="9"/>
  <c r="BE43" i="9"/>
  <c r="AT21" i="9"/>
  <c r="M47" i="9"/>
  <c r="B28" i="12"/>
  <c r="X24" i="12"/>
  <c r="M30" i="23"/>
  <c r="X28" i="10"/>
  <c r="B33" i="10"/>
  <c r="X17" i="5"/>
  <c r="M35" i="22"/>
  <c r="H33" i="26"/>
  <c r="AD44" i="26"/>
  <c r="AD10" i="19"/>
  <c r="H47" i="20"/>
  <c r="T31" i="19"/>
  <c r="T41" i="17"/>
  <c r="T46" i="18"/>
  <c r="E21" i="26"/>
  <c r="Q12" i="26"/>
  <c r="AA36" i="20"/>
  <c r="Q46" i="19"/>
  <c r="Q46" i="17"/>
  <c r="E23" i="17"/>
  <c r="H9" i="18"/>
  <c r="E24" i="18"/>
  <c r="AJ50" i="24"/>
  <c r="Z44" i="24"/>
  <c r="AV40" i="24"/>
  <c r="D36" i="24"/>
  <c r="O31" i="24"/>
  <c r="R30" i="24"/>
  <c r="N24" i="24"/>
  <c r="AY18" i="24"/>
  <c r="N17" i="24"/>
  <c r="AY10" i="24"/>
  <c r="Y11" i="24"/>
  <c r="AK48" i="13"/>
  <c r="AY47" i="13"/>
  <c r="D47" i="13"/>
  <c r="R44" i="13"/>
  <c r="R43" i="13"/>
  <c r="O38" i="13"/>
  <c r="Z36" i="13"/>
  <c r="AK34" i="13"/>
  <c r="AJ28" i="13"/>
  <c r="O24" i="13"/>
  <c r="AK21" i="13"/>
  <c r="Z15" i="13"/>
  <c r="AN13" i="13"/>
  <c r="AJ50" i="6"/>
  <c r="D48" i="6"/>
  <c r="R40" i="6"/>
  <c r="AK38" i="6"/>
  <c r="AV37" i="6"/>
  <c r="Z35" i="6"/>
  <c r="AV32" i="6"/>
  <c r="D32" i="6"/>
  <c r="O26" i="6"/>
  <c r="AJ19" i="6"/>
  <c r="C10" i="6"/>
  <c r="AU13" i="6"/>
  <c r="N9" i="6"/>
  <c r="AC9" i="6"/>
  <c r="AK9" i="6"/>
  <c r="AY46" i="11"/>
  <c r="AU38" i="11"/>
  <c r="AU30" i="11"/>
  <c r="AU9" i="11"/>
  <c r="O50" i="11"/>
  <c r="N49" i="11"/>
  <c r="D46" i="11"/>
  <c r="C45" i="11"/>
  <c r="G44" i="11"/>
  <c r="C42" i="11"/>
  <c r="Y36" i="11"/>
  <c r="O32" i="11"/>
  <c r="G31" i="11"/>
  <c r="D30" i="11"/>
  <c r="G29" i="11"/>
  <c r="Z24" i="11"/>
  <c r="AC23" i="11"/>
  <c r="G16" i="11"/>
  <c r="N17" i="11"/>
  <c r="D9" i="11"/>
  <c r="BU49" i="8"/>
  <c r="AU48" i="8"/>
  <c r="G48" i="8"/>
  <c r="AY45" i="8"/>
  <c r="D45" i="8"/>
  <c r="O44" i="8"/>
  <c r="BR43" i="8"/>
  <c r="AC43" i="8"/>
  <c r="CF41" i="8"/>
  <c r="BR39" i="8"/>
  <c r="AJ39" i="8"/>
  <c r="CN38" i="8"/>
  <c r="AY37" i="8"/>
  <c r="O37" i="8"/>
  <c r="CC35" i="8"/>
  <c r="CN34" i="8"/>
  <c r="AY34" i="8"/>
  <c r="Z33" i="8"/>
  <c r="BU32" i="8"/>
  <c r="AK32" i="8"/>
  <c r="AU31" i="8"/>
  <c r="BF30" i="8"/>
  <c r="Y29" i="8"/>
  <c r="G27" i="8"/>
  <c r="Y9" i="8"/>
  <c r="CQ24" i="8"/>
  <c r="O24" i="8"/>
  <c r="CN22" i="8"/>
  <c r="AY22" i="8"/>
  <c r="G22" i="8"/>
  <c r="AV7" i="8"/>
  <c r="Z23" i="8"/>
  <c r="AJ18" i="8"/>
  <c r="CF15" i="8"/>
  <c r="Y7" i="8"/>
  <c r="CC9" i="8"/>
  <c r="AU21" i="8"/>
  <c r="D22" i="8"/>
  <c r="BJ12" i="8"/>
  <c r="BR15" i="8"/>
  <c r="AJ23" i="8"/>
  <c r="G10" i="8"/>
  <c r="Z26" i="8"/>
  <c r="AV16" i="8"/>
  <c r="BR10" i="8"/>
  <c r="AK10" i="8"/>
  <c r="AY39" i="9"/>
  <c r="AY35" i="9"/>
  <c r="AU19" i="9"/>
  <c r="AV10" i="9"/>
  <c r="CM50" i="9"/>
  <c r="CM47" i="9"/>
  <c r="CQ39" i="9"/>
  <c r="CN36" i="9"/>
  <c r="CM21" i="9"/>
  <c r="CF25" i="9"/>
  <c r="CF17" i="9"/>
  <c r="BR44" i="9"/>
  <c r="BR41" i="9"/>
  <c r="BR27" i="9"/>
  <c r="BR24" i="9"/>
  <c r="BU20" i="9"/>
  <c r="BU15" i="9"/>
  <c r="BQ15" i="9"/>
  <c r="BG40" i="9"/>
  <c r="BF37" i="9"/>
  <c r="BF20" i="9"/>
  <c r="BG7" i="9"/>
  <c r="BF13" i="9"/>
  <c r="BG28" i="9"/>
  <c r="AN46" i="9"/>
  <c r="AN39" i="9"/>
  <c r="AJ36" i="9"/>
  <c r="AJ14" i="9"/>
  <c r="Z45" i="9"/>
  <c r="Z42" i="9"/>
  <c r="Z35" i="9"/>
  <c r="AC31" i="9"/>
  <c r="Z24" i="9"/>
  <c r="Y34" i="9"/>
  <c r="AC12" i="9"/>
  <c r="Y27" i="9"/>
  <c r="N29" i="9"/>
  <c r="N22" i="9"/>
  <c r="O8" i="9"/>
  <c r="G46" i="9"/>
  <c r="G28" i="9"/>
  <c r="D49" i="9"/>
  <c r="D39" i="9"/>
  <c r="D15" i="9"/>
  <c r="D22" i="9"/>
  <c r="Y28" i="12"/>
  <c r="Z21" i="12"/>
  <c r="Z18" i="12"/>
  <c r="Z15" i="12"/>
  <c r="Y12" i="12"/>
  <c r="Z8" i="12"/>
  <c r="AC42" i="23"/>
  <c r="Y36" i="23"/>
  <c r="AC19" i="23"/>
  <c r="AC9" i="23"/>
  <c r="Z50" i="10"/>
  <c r="Y47" i="10"/>
  <c r="AC43" i="10"/>
  <c r="Y37" i="10"/>
  <c r="Y34" i="10"/>
  <c r="Y31" i="10"/>
  <c r="Y25" i="10"/>
  <c r="Y22" i="10"/>
  <c r="Y19" i="10"/>
  <c r="Y13" i="10"/>
  <c r="Y8" i="10"/>
  <c r="AC50" i="5"/>
  <c r="AC38" i="5"/>
  <c r="Y22" i="5"/>
  <c r="Z18" i="5"/>
  <c r="Y10" i="5"/>
  <c r="N47" i="12"/>
  <c r="D46" i="12"/>
  <c r="N41" i="12"/>
  <c r="D40" i="12"/>
  <c r="N35" i="12"/>
  <c r="D34" i="12"/>
  <c r="N29" i="12"/>
  <c r="D28" i="12"/>
  <c r="O26" i="12"/>
  <c r="C25" i="12"/>
  <c r="D23" i="12"/>
  <c r="C16" i="12"/>
  <c r="D14" i="12"/>
  <c r="C10" i="12"/>
  <c r="D8" i="12"/>
  <c r="R48" i="23"/>
  <c r="R42" i="23"/>
  <c r="R36" i="23"/>
  <c r="R30" i="23"/>
  <c r="G24" i="23"/>
  <c r="O22" i="23"/>
  <c r="C19" i="23"/>
  <c r="D13" i="23"/>
  <c r="D7" i="23"/>
  <c r="N49" i="10"/>
  <c r="C31" i="10"/>
  <c r="O44" i="10"/>
  <c r="D26" i="10"/>
  <c r="N41" i="10"/>
  <c r="C23" i="10"/>
  <c r="O36" i="10"/>
  <c r="D18" i="10"/>
  <c r="N33" i="10"/>
  <c r="C12" i="10"/>
  <c r="O28" i="10"/>
  <c r="D14" i="10"/>
  <c r="G21" i="10"/>
  <c r="O17" i="10"/>
  <c r="O15" i="10"/>
  <c r="D37" i="10"/>
  <c r="C41" i="10"/>
  <c r="O44" i="5"/>
  <c r="R47" i="5"/>
  <c r="O38" i="5"/>
  <c r="R41" i="5"/>
  <c r="O32" i="5"/>
  <c r="R35" i="5"/>
  <c r="O26" i="5"/>
  <c r="R29" i="5"/>
  <c r="N20" i="5"/>
  <c r="C9" i="5"/>
  <c r="C28" i="5"/>
  <c r="G18" i="5"/>
  <c r="N10" i="5"/>
  <c r="G12" i="5"/>
  <c r="N48" i="5"/>
  <c r="O36" i="22"/>
  <c r="C9" i="22"/>
  <c r="O30" i="22"/>
  <c r="C11" i="22"/>
  <c r="O24" i="22"/>
  <c r="C45" i="22"/>
  <c r="O14" i="22"/>
  <c r="C31" i="22"/>
  <c r="O42" i="22"/>
  <c r="C7" i="22"/>
  <c r="R13" i="22"/>
  <c r="C22" i="22"/>
  <c r="R7" i="22"/>
  <c r="S7" i="22" s="1"/>
  <c r="T7" i="22" s="1"/>
  <c r="U7" i="22" s="1"/>
  <c r="N21" i="3"/>
  <c r="R40" i="3"/>
  <c r="N47" i="3"/>
  <c r="R28" i="3"/>
  <c r="N18" i="3"/>
  <c r="R16" i="3"/>
  <c r="N35" i="3"/>
  <c r="G17" i="3"/>
  <c r="G37" i="3"/>
  <c r="D18" i="3"/>
  <c r="D30" i="3"/>
  <c r="D47" i="3"/>
  <c r="C28" i="3"/>
  <c r="C39" i="3"/>
  <c r="C49" i="9"/>
  <c r="Y21" i="12"/>
  <c r="Z29" i="23"/>
  <c r="Z16" i="23"/>
  <c r="AC27" i="10"/>
  <c r="AC15" i="10"/>
  <c r="Z47" i="5"/>
  <c r="Z41" i="5"/>
  <c r="Z32" i="5"/>
  <c r="Z29" i="5"/>
  <c r="AC21" i="5"/>
  <c r="AC9" i="5"/>
  <c r="O44" i="12"/>
  <c r="C40" i="12"/>
  <c r="O32" i="12"/>
  <c r="C28" i="12"/>
  <c r="C23" i="12"/>
  <c r="O19" i="12"/>
  <c r="R15" i="12"/>
  <c r="R9" i="12"/>
  <c r="G47" i="23"/>
  <c r="G41" i="23"/>
  <c r="G35" i="23"/>
  <c r="G29" i="23"/>
  <c r="R25" i="23"/>
  <c r="N22" i="23"/>
  <c r="R18" i="23"/>
  <c r="R14" i="23"/>
  <c r="D11" i="23"/>
  <c r="C7" i="23"/>
  <c r="C26" i="10"/>
  <c r="C18" i="10"/>
  <c r="C14" i="10"/>
  <c r="N17" i="10"/>
  <c r="C37" i="10"/>
  <c r="D49" i="5"/>
  <c r="N38" i="5"/>
  <c r="N32" i="5"/>
  <c r="D29" i="5"/>
  <c r="R24" i="5"/>
  <c r="G16" i="5"/>
  <c r="G10" i="5"/>
  <c r="D8" i="5"/>
  <c r="D13" i="22"/>
  <c r="D10" i="22"/>
  <c r="N24" i="22"/>
  <c r="D42" i="22"/>
  <c r="O13" i="22"/>
  <c r="N42" i="22"/>
  <c r="O43" i="22"/>
  <c r="O22" i="3"/>
  <c r="O31" i="3"/>
  <c r="G18" i="3"/>
  <c r="G38" i="3"/>
  <c r="D34" i="3"/>
  <c r="C40" i="3"/>
  <c r="Q43" i="19"/>
  <c r="BJ46" i="8"/>
  <c r="CC45" i="8"/>
  <c r="CB41" i="8"/>
  <c r="BJ39" i="8"/>
  <c r="D37" i="8"/>
  <c r="O33" i="8"/>
  <c r="CQ29" i="8"/>
  <c r="C27" i="8"/>
  <c r="BQ25" i="8"/>
  <c r="CM24" i="8"/>
  <c r="CB20" i="8"/>
  <c r="CB12" i="8"/>
  <c r="BJ11" i="8"/>
  <c r="CQ9" i="8"/>
  <c r="R9" i="8"/>
  <c r="AV29" i="9"/>
  <c r="AV22" i="9"/>
  <c r="CQ38" i="9"/>
  <c r="CC48" i="9"/>
  <c r="CB38" i="9"/>
  <c r="BU46" i="9"/>
  <c r="BU40" i="9"/>
  <c r="AJ9" i="9"/>
  <c r="Y41" i="9"/>
  <c r="Y11" i="9"/>
  <c r="Y15" i="9"/>
  <c r="N38" i="9"/>
  <c r="O20" i="9"/>
  <c r="G43" i="9"/>
  <c r="C47" i="9"/>
  <c r="C14" i="9"/>
  <c r="Z37" i="12"/>
  <c r="Z34" i="12"/>
  <c r="AC23" i="12"/>
  <c r="AC17" i="12"/>
  <c r="Y48" i="23"/>
  <c r="Y32" i="23"/>
  <c r="Z12" i="23"/>
  <c r="Y18" i="10"/>
  <c r="Z15" i="10"/>
  <c r="Z9" i="5"/>
  <c r="R45" i="12"/>
  <c r="O42" i="12"/>
  <c r="R39" i="12"/>
  <c r="O36" i="12"/>
  <c r="G24" i="12"/>
  <c r="N17" i="12"/>
  <c r="O9" i="12"/>
  <c r="D47" i="23"/>
  <c r="N42" i="23"/>
  <c r="N36" i="23"/>
  <c r="N30" i="23"/>
  <c r="C24" i="23"/>
  <c r="O14" i="23"/>
  <c r="O26" i="10"/>
  <c r="C47" i="10"/>
  <c r="N8" i="10"/>
  <c r="R45" i="5"/>
  <c r="G38" i="5"/>
  <c r="G32" i="5"/>
  <c r="O18" i="5"/>
  <c r="R13" i="5"/>
  <c r="R7" i="5"/>
  <c r="S7" i="5" s="1"/>
  <c r="T7" i="5" s="1"/>
  <c r="U7" i="5" s="1"/>
  <c r="D15" i="22"/>
  <c r="G32" i="22"/>
  <c r="R20" i="22"/>
  <c r="G15" i="22"/>
  <c r="G9" i="22"/>
  <c r="R31" i="3"/>
  <c r="N34" i="3"/>
  <c r="G24" i="3"/>
  <c r="D12" i="3"/>
  <c r="C46" i="3"/>
  <c r="X18" i="24"/>
  <c r="X22" i="6"/>
  <c r="CL43" i="8"/>
  <c r="AI20" i="8"/>
  <c r="B29" i="8"/>
  <c r="BE31" i="9"/>
  <c r="B50" i="9"/>
  <c r="B41" i="23"/>
  <c r="R29" i="10"/>
  <c r="M16" i="5"/>
  <c r="AD14" i="26"/>
  <c r="AD32" i="20"/>
  <c r="T8" i="17"/>
  <c r="Q46" i="26"/>
  <c r="Q16" i="17"/>
  <c r="E39" i="18"/>
  <c r="Y41" i="24"/>
  <c r="AJ36" i="24"/>
  <c r="D29" i="24"/>
  <c r="Z20" i="24"/>
  <c r="AJ39" i="13"/>
  <c r="AN31" i="13"/>
  <c r="G23" i="13"/>
  <c r="AV8" i="13"/>
  <c r="N39" i="6"/>
  <c r="Y33" i="6"/>
  <c r="O29" i="6"/>
  <c r="AY25" i="6"/>
  <c r="G20" i="6"/>
  <c r="AV15" i="6"/>
  <c r="AK9" i="11"/>
  <c r="O49" i="8"/>
  <c r="AK48" i="8"/>
  <c r="Y46" i="8"/>
  <c r="AN44" i="8"/>
  <c r="N36" i="8"/>
  <c r="CQ33" i="8"/>
  <c r="Z16" i="8"/>
  <c r="BG23" i="8"/>
  <c r="AK13" i="8"/>
  <c r="O11" i="8"/>
  <c r="AJ11" i="8"/>
  <c r="G19" i="8"/>
  <c r="Y8" i="8"/>
  <c r="O16" i="8"/>
  <c r="CN14" i="8"/>
  <c r="Z22" i="8"/>
  <c r="AY47" i="9"/>
  <c r="AV17" i="9"/>
  <c r="AU22" i="9"/>
  <c r="CQ21" i="9"/>
  <c r="CB48" i="9"/>
  <c r="CC10" i="9"/>
  <c r="BQ19" i="9"/>
  <c r="BG49" i="9"/>
  <c r="BJ32" i="9"/>
  <c r="BJ25" i="9"/>
  <c r="BJ8" i="9"/>
  <c r="AK35" i="9"/>
  <c r="AK8" i="9"/>
  <c r="AN11" i="9"/>
  <c r="Z22" i="9"/>
  <c r="R47" i="9"/>
  <c r="O24" i="9"/>
  <c r="R11" i="9"/>
  <c r="D46" i="9"/>
  <c r="D23" i="9"/>
  <c r="Y43" i="12"/>
  <c r="Z41" i="23"/>
  <c r="Z35" i="23"/>
  <c r="Z28" i="23"/>
  <c r="Z39" i="10"/>
  <c r="Y27" i="10"/>
  <c r="AC46" i="5"/>
  <c r="AC31" i="5"/>
  <c r="AC12" i="5"/>
  <c r="N48" i="12"/>
  <c r="N9" i="12"/>
  <c r="R43" i="23"/>
  <c r="R37" i="23"/>
  <c r="C35" i="23"/>
  <c r="R23" i="23"/>
  <c r="N18" i="23"/>
  <c r="N14" i="23"/>
  <c r="G10" i="23"/>
  <c r="O50" i="10"/>
  <c r="O42" i="10"/>
  <c r="O34" i="10"/>
  <c r="C42" i="10"/>
  <c r="N11" i="10"/>
  <c r="R48" i="5"/>
  <c r="R42" i="5"/>
  <c r="D18" i="5"/>
  <c r="O16" i="5"/>
  <c r="N13" i="5"/>
  <c r="O47" i="5"/>
  <c r="C15" i="22"/>
  <c r="O16" i="22"/>
  <c r="O12" i="22"/>
  <c r="D34" i="22"/>
  <c r="O45" i="3"/>
  <c r="G25" i="3"/>
  <c r="C18" i="3"/>
  <c r="M49" i="13"/>
  <c r="X21" i="6"/>
  <c r="BE24" i="8"/>
  <c r="CA12" i="9"/>
  <c r="B49" i="9"/>
  <c r="M37" i="12"/>
  <c r="R46" i="10"/>
  <c r="T50" i="20"/>
  <c r="H35" i="19"/>
  <c r="Q45" i="26"/>
  <c r="Q41" i="19"/>
  <c r="H35" i="18"/>
  <c r="AV46" i="24"/>
  <c r="G28" i="24"/>
  <c r="C22" i="24"/>
  <c r="Y19" i="24"/>
  <c r="AY15" i="24"/>
  <c r="AY44" i="13"/>
  <c r="AN7" i="11"/>
  <c r="AO7" i="11" s="1"/>
  <c r="AP7" i="11" s="1"/>
  <c r="AQ7" i="11" s="1"/>
  <c r="BU41" i="8"/>
  <c r="BG39" i="8"/>
  <c r="BU38" i="8"/>
  <c r="CC37" i="8"/>
  <c r="AV33" i="8"/>
  <c r="BR27" i="8"/>
  <c r="Y16" i="8"/>
  <c r="BF23" i="8"/>
  <c r="AJ13" i="8"/>
  <c r="N11" i="8"/>
  <c r="BU20" i="8"/>
  <c r="N16" i="8"/>
  <c r="BR13" i="8"/>
  <c r="AU13" i="8"/>
  <c r="BG7" i="8"/>
  <c r="CN9" i="8"/>
  <c r="BQ21" i="8"/>
  <c r="AY42" i="9"/>
  <c r="AV38" i="9"/>
  <c r="AU25" i="9"/>
  <c r="CN45" i="9"/>
  <c r="CN38" i="9"/>
  <c r="CM28" i="9"/>
  <c r="CM8" i="9"/>
  <c r="CF37" i="9"/>
  <c r="CB17" i="9"/>
  <c r="CB24" i="9"/>
  <c r="BQ50" i="9"/>
  <c r="BR43" i="9"/>
  <c r="BU32" i="9"/>
  <c r="BU18" i="9"/>
  <c r="BF49" i="9"/>
  <c r="AJ48" i="9"/>
  <c r="AJ42" i="9"/>
  <c r="AK31" i="9"/>
  <c r="AC43" i="9"/>
  <c r="AC37" i="9"/>
  <c r="R50" i="9"/>
  <c r="O34" i="9"/>
  <c r="N24" i="9"/>
  <c r="G17" i="9"/>
  <c r="C34" i="9"/>
  <c r="C12" i="9"/>
  <c r="Z20" i="12"/>
  <c r="AC13" i="12"/>
  <c r="G15" i="12"/>
  <c r="G9" i="12"/>
  <c r="G48" i="23"/>
  <c r="D39" i="23"/>
  <c r="D27" i="23"/>
  <c r="D20" i="23"/>
  <c r="G14" i="23"/>
  <c r="G8" i="23"/>
  <c r="O45" i="10"/>
  <c r="O37" i="10"/>
  <c r="N34" i="10"/>
  <c r="D16" i="10"/>
  <c r="O16" i="10"/>
  <c r="G12" i="10"/>
  <c r="D47" i="5"/>
  <c r="D44" i="5"/>
  <c r="O33" i="5"/>
  <c r="O27" i="5"/>
  <c r="D20" i="5"/>
  <c r="C18" i="5"/>
  <c r="N16" i="5"/>
  <c r="O7" i="5"/>
  <c r="O45" i="5"/>
  <c r="N31" i="22"/>
  <c r="N25" i="22"/>
  <c r="D43" i="22"/>
  <c r="C35" i="22"/>
  <c r="O44" i="22"/>
  <c r="D33" i="22"/>
  <c r="C25" i="22"/>
  <c r="R50" i="3"/>
  <c r="O8" i="3"/>
  <c r="N45" i="3"/>
  <c r="R26" i="3"/>
  <c r="O15" i="3"/>
  <c r="N27" i="3"/>
  <c r="G26" i="3"/>
  <c r="D14" i="3"/>
  <c r="C23" i="3"/>
  <c r="C48" i="3"/>
  <c r="X16" i="24"/>
  <c r="M23" i="13"/>
  <c r="AI17" i="11"/>
  <c r="BE20" i="8"/>
  <c r="B25" i="8"/>
  <c r="AT49" i="9"/>
  <c r="B48" i="9"/>
  <c r="B39" i="23"/>
  <c r="R47" i="10"/>
  <c r="M9" i="5"/>
  <c r="AD45" i="19"/>
  <c r="H17" i="20"/>
  <c r="H50" i="17"/>
  <c r="Q44" i="26"/>
  <c r="AA22" i="19"/>
  <c r="Q14" i="17"/>
  <c r="H41" i="18"/>
  <c r="AJ34" i="24"/>
  <c r="AN22" i="24"/>
  <c r="N21" i="24"/>
  <c r="Y10" i="24"/>
  <c r="AC9" i="24"/>
  <c r="AJ45" i="13"/>
  <c r="BQ27" i="8"/>
  <c r="O14" i="8"/>
  <c r="CN16" i="8"/>
  <c r="Z19" i="8"/>
  <c r="Z16" i="9"/>
  <c r="G16" i="9"/>
  <c r="D8" i="9"/>
  <c r="Z46" i="5"/>
  <c r="Z34" i="5"/>
  <c r="Z24" i="5"/>
  <c r="Z12" i="5"/>
  <c r="G48" i="12"/>
  <c r="R43" i="12"/>
  <c r="C16" i="10"/>
  <c r="N39" i="5"/>
  <c r="C41" i="5"/>
  <c r="C38" i="5"/>
  <c r="N27" i="5"/>
  <c r="C20" i="5"/>
  <c r="R25" i="5"/>
  <c r="G19" i="5"/>
  <c r="N7" i="5"/>
  <c r="N45" i="5"/>
  <c r="G48" i="22"/>
  <c r="X49" i="24"/>
  <c r="B21" i="24"/>
  <c r="AI15" i="13"/>
  <c r="X45" i="6"/>
  <c r="AT31" i="11"/>
  <c r="M32" i="11"/>
  <c r="BP39" i="8"/>
  <c r="AI39" i="8"/>
  <c r="M41" i="8"/>
  <c r="CA46" i="9"/>
  <c r="BE42" i="9"/>
  <c r="AI36" i="9"/>
  <c r="M46" i="9"/>
  <c r="B27" i="12"/>
  <c r="X20" i="12"/>
  <c r="M29" i="23"/>
  <c r="X14" i="10"/>
  <c r="B30" i="10"/>
  <c r="M39" i="5"/>
  <c r="M34" i="22"/>
  <c r="H19" i="26"/>
  <c r="AD43" i="26"/>
  <c r="AD22" i="20"/>
  <c r="H46" i="20"/>
  <c r="T14" i="19"/>
  <c r="T40" i="17"/>
  <c r="T45" i="18"/>
  <c r="E17" i="26"/>
  <c r="Q11" i="26"/>
  <c r="AA23" i="20"/>
  <c r="Q45" i="19"/>
  <c r="Q30" i="17"/>
  <c r="E22" i="17"/>
  <c r="H10" i="18"/>
  <c r="E25" i="18"/>
  <c r="AJ49" i="24"/>
  <c r="G47" i="24"/>
  <c r="O46" i="24"/>
  <c r="Y44" i="24"/>
  <c r="AC41" i="24"/>
  <c r="AN39" i="24"/>
  <c r="AN36" i="24"/>
  <c r="AK26" i="24"/>
  <c r="AJ19" i="24"/>
  <c r="D18" i="24"/>
  <c r="AN13" i="24"/>
  <c r="AN12" i="24"/>
  <c r="AC49" i="13"/>
  <c r="AJ48" i="13"/>
  <c r="Z42" i="13"/>
  <c r="N38" i="13"/>
  <c r="Y36" i="13"/>
  <c r="Z35" i="13"/>
  <c r="AJ34" i="13"/>
  <c r="G31" i="13"/>
  <c r="O29" i="13"/>
  <c r="AN27" i="13"/>
  <c r="AV26" i="13"/>
  <c r="N24" i="13"/>
  <c r="Y22" i="13"/>
  <c r="AJ21" i="13"/>
  <c r="O7" i="13"/>
  <c r="AN49" i="6"/>
  <c r="N46" i="6"/>
  <c r="N45" i="6"/>
  <c r="Z44" i="6"/>
  <c r="D41" i="6"/>
  <c r="R39" i="6"/>
  <c r="AU37" i="6"/>
  <c r="C32" i="6"/>
  <c r="AY26" i="6"/>
  <c r="R25" i="6"/>
  <c r="R24" i="6"/>
  <c r="AJ22" i="6"/>
  <c r="AV21" i="6"/>
  <c r="O20" i="6"/>
  <c r="R15" i="6"/>
  <c r="AY11" i="6"/>
  <c r="AJ9" i="6"/>
  <c r="AV33" i="11"/>
  <c r="N50" i="11"/>
  <c r="Z37" i="11"/>
  <c r="O33" i="11"/>
  <c r="C30" i="11"/>
  <c r="Y24" i="11"/>
  <c r="Y22" i="11"/>
  <c r="N19" i="11"/>
  <c r="G17" i="11"/>
  <c r="C9" i="11"/>
  <c r="BJ50" i="8"/>
  <c r="CB48" i="8"/>
  <c r="BG47" i="8"/>
  <c r="O47" i="8"/>
  <c r="CF45" i="8"/>
  <c r="C45" i="8"/>
  <c r="N44" i="8"/>
  <c r="BQ43" i="8"/>
  <c r="AV41" i="8"/>
  <c r="BQ39" i="8"/>
  <c r="CM38" i="8"/>
  <c r="CQ37" i="8"/>
  <c r="BR36" i="8"/>
  <c r="AC35" i="8"/>
  <c r="CM34" i="8"/>
  <c r="BG33" i="8"/>
  <c r="BU28" i="8"/>
  <c r="AN27" i="8"/>
  <c r="N24" i="8"/>
  <c r="CM22" i="8"/>
  <c r="BR16" i="8"/>
  <c r="CF20" i="8"/>
  <c r="AU7" i="8"/>
  <c r="CQ19" i="8"/>
  <c r="BG19" i="8"/>
  <c r="BU18" i="8"/>
  <c r="CN17" i="8"/>
  <c r="AY17" i="8"/>
  <c r="BJ16" i="8"/>
  <c r="AU8" i="8"/>
  <c r="CB9" i="8"/>
  <c r="C22" i="8"/>
  <c r="O19" i="8"/>
  <c r="BQ15" i="8"/>
  <c r="Y26" i="8"/>
  <c r="G8" i="8"/>
  <c r="BQ10" i="8"/>
  <c r="AJ10" i="8"/>
  <c r="AU49" i="9"/>
  <c r="AU44" i="9"/>
  <c r="AV39" i="9"/>
  <c r="AV35" i="9"/>
  <c r="AU13" i="9"/>
  <c r="AY20" i="9"/>
  <c r="AU10" i="9"/>
  <c r="CM36" i="9"/>
  <c r="CQ32" i="9"/>
  <c r="CQ25" i="9"/>
  <c r="CQ22" i="9"/>
  <c r="CN24" i="9"/>
  <c r="CN25" i="9"/>
  <c r="CQ8" i="9"/>
  <c r="CF48" i="9"/>
  <c r="CF45" i="9"/>
  <c r="CC35" i="9"/>
  <c r="CF28" i="9"/>
  <c r="CC12" i="9"/>
  <c r="CC26" i="9"/>
  <c r="BQ44" i="9"/>
  <c r="BQ41" i="9"/>
  <c r="BR30" i="9"/>
  <c r="BQ27" i="9"/>
  <c r="BQ24" i="9"/>
  <c r="BU10" i="9"/>
  <c r="BJ46" i="9"/>
  <c r="BJ43" i="9"/>
  <c r="BF40" i="9"/>
  <c r="BF7" i="9"/>
  <c r="BJ19" i="9"/>
  <c r="BG19" i="9"/>
  <c r="AN49" i="9"/>
  <c r="AN32" i="9"/>
  <c r="AN25" i="9"/>
  <c r="AN17" i="9"/>
  <c r="AK17" i="9"/>
  <c r="Y45" i="9"/>
  <c r="Y35" i="9"/>
  <c r="Z12" i="9"/>
  <c r="Y24" i="9"/>
  <c r="O48" i="9"/>
  <c r="O45" i="9"/>
  <c r="O42" i="9"/>
  <c r="O35" i="9"/>
  <c r="N32" i="9"/>
  <c r="N8" i="9"/>
  <c r="O15" i="9"/>
  <c r="R7" i="9"/>
  <c r="S7" i="9" s="1"/>
  <c r="T7" i="9" s="1"/>
  <c r="U7" i="9" s="1"/>
  <c r="G45" i="9"/>
  <c r="G27" i="9"/>
  <c r="C39" i="9"/>
  <c r="C15" i="9"/>
  <c r="C22" i="9"/>
  <c r="Z47" i="12"/>
  <c r="Z44" i="12"/>
  <c r="AC37" i="12"/>
  <c r="AC34" i="12"/>
  <c r="Z31" i="12"/>
  <c r="Y24" i="12"/>
  <c r="Y18" i="12"/>
  <c r="Y15" i="12"/>
  <c r="Y8" i="12"/>
  <c r="AC45" i="23"/>
  <c r="AC32" i="23"/>
  <c r="Z22" i="23"/>
  <c r="Z44" i="5"/>
  <c r="Z35" i="5"/>
  <c r="Y18" i="5"/>
  <c r="O50" i="12"/>
  <c r="C46" i="12"/>
  <c r="O38" i="12"/>
  <c r="C34" i="12"/>
  <c r="N26" i="12"/>
  <c r="G21" i="12"/>
  <c r="C14" i="12"/>
  <c r="C8" i="12"/>
  <c r="R45" i="23"/>
  <c r="R39" i="23"/>
  <c r="R33" i="23"/>
  <c r="R27" i="23"/>
  <c r="N20" i="23"/>
  <c r="D17" i="23"/>
  <c r="C13" i="23"/>
  <c r="R8" i="23"/>
  <c r="N44" i="10"/>
  <c r="N36" i="10"/>
  <c r="N28" i="10"/>
  <c r="D9" i="10"/>
  <c r="G19" i="10"/>
  <c r="N44" i="5"/>
  <c r="D43" i="5"/>
  <c r="D37" i="5"/>
  <c r="N26" i="5"/>
  <c r="G23" i="5"/>
  <c r="R19" i="5"/>
  <c r="D24" i="5"/>
  <c r="N36" i="22"/>
  <c r="N30" i="22"/>
  <c r="D48" i="22"/>
  <c r="N14" i="22"/>
  <c r="G26" i="22"/>
  <c r="D26" i="22"/>
  <c r="O48" i="22"/>
  <c r="O9" i="3"/>
  <c r="O10" i="3"/>
  <c r="D23" i="3"/>
  <c r="D48" i="3"/>
  <c r="C27" i="3"/>
  <c r="AA21" i="20"/>
  <c r="C7" i="11"/>
  <c r="AN45" i="8"/>
  <c r="BJ43" i="8"/>
  <c r="Y42" i="8"/>
  <c r="AV40" i="8"/>
  <c r="AJ38" i="8"/>
  <c r="CM30" i="8"/>
  <c r="AK27" i="8"/>
  <c r="CF22" i="8"/>
  <c r="Z8" i="8"/>
  <c r="BJ7" i="8"/>
  <c r="BK7" i="8" s="1"/>
  <c r="BL7" i="8" s="1"/>
  <c r="BM7" i="8" s="1"/>
  <c r="AU7" i="9"/>
  <c r="CQ35" i="9"/>
  <c r="CN16" i="9"/>
  <c r="CF11" i="9"/>
  <c r="BR19" i="9"/>
  <c r="BG46" i="9"/>
  <c r="BJ22" i="9"/>
  <c r="Y48" i="9"/>
  <c r="Y14" i="9"/>
  <c r="R31" i="9"/>
  <c r="C33" i="9"/>
  <c r="Y50" i="12"/>
  <c r="AC20" i="12"/>
  <c r="Z45" i="23"/>
  <c r="Y9" i="23"/>
  <c r="Z27" i="10"/>
  <c r="Z21" i="5"/>
  <c r="G26" i="12"/>
  <c r="N11" i="12"/>
  <c r="N48" i="23"/>
  <c r="O25" i="23"/>
  <c r="O18" i="23"/>
  <c r="O8" i="23"/>
  <c r="G36" i="10"/>
  <c r="D42" i="10"/>
  <c r="C46" i="10"/>
  <c r="G44" i="5"/>
  <c r="O13" i="5"/>
  <c r="C22" i="5"/>
  <c r="G38" i="22"/>
  <c r="N8" i="22"/>
  <c r="N47" i="22"/>
  <c r="R43" i="3"/>
  <c r="N37" i="3"/>
  <c r="G40" i="3"/>
  <c r="C25" i="3"/>
  <c r="H47" i="19"/>
  <c r="Q42" i="19"/>
  <c r="H13" i="18"/>
  <c r="AK18" i="24"/>
  <c r="AK10" i="24"/>
  <c r="AK41" i="6"/>
  <c r="Y38" i="6"/>
  <c r="AJ32" i="6"/>
  <c r="AU26" i="6"/>
  <c r="AV20" i="6"/>
  <c r="N7" i="6"/>
  <c r="O14" i="6"/>
  <c r="AU11" i="11"/>
  <c r="AK44" i="11"/>
  <c r="AK8" i="11"/>
  <c r="AU40" i="8"/>
  <c r="BJ35" i="8"/>
  <c r="AJ34" i="8"/>
  <c r="R32" i="8"/>
  <c r="G26" i="8"/>
  <c r="R23" i="8"/>
  <c r="BJ18" i="8"/>
  <c r="CQ16" i="8"/>
  <c r="AY14" i="8"/>
  <c r="AV13" i="8"/>
  <c r="AJ16" i="8"/>
  <c r="CQ7" i="8"/>
  <c r="CR7" i="8" s="1"/>
  <c r="CS7" i="8" s="1"/>
  <c r="CT7" i="8" s="1"/>
  <c r="AY38" i="9"/>
  <c r="AV25" i="9"/>
  <c r="CM15" i="9"/>
  <c r="CN8" i="9"/>
  <c r="CC31" i="9"/>
  <c r="CB18" i="9"/>
  <c r="BF46" i="9"/>
  <c r="AK42" i="9"/>
  <c r="AJ21" i="9"/>
  <c r="Y30" i="9"/>
  <c r="AC15" i="9"/>
  <c r="R16" i="9"/>
  <c r="G42" i="9"/>
  <c r="D12" i="9"/>
  <c r="Y40" i="12"/>
  <c r="Z49" i="10"/>
  <c r="Z36" i="10"/>
  <c r="Z12" i="10"/>
  <c r="AC24" i="5"/>
  <c r="Y9" i="5"/>
  <c r="N42" i="12"/>
  <c r="N36" i="12"/>
  <c r="N30" i="12"/>
  <c r="C21" i="12"/>
  <c r="C29" i="23"/>
  <c r="N22" i="10"/>
  <c r="R36" i="5"/>
  <c r="N18" i="5"/>
  <c r="O9" i="5"/>
  <c r="O31" i="22"/>
  <c r="O25" i="22"/>
  <c r="C40" i="22"/>
  <c r="O7" i="3"/>
  <c r="O27" i="3"/>
  <c r="D33" i="3"/>
  <c r="C13" i="3"/>
  <c r="AT50" i="24"/>
  <c r="B41" i="6"/>
  <c r="CL42" i="8"/>
  <c r="AI23" i="8"/>
  <c r="BE20" i="9"/>
  <c r="B40" i="23"/>
  <c r="M12" i="5"/>
  <c r="AD13" i="26"/>
  <c r="T7" i="17"/>
  <c r="AA25" i="26"/>
  <c r="Q15" i="17"/>
  <c r="E40" i="18"/>
  <c r="R14" i="24"/>
  <c r="AC47" i="13"/>
  <c r="N41" i="13"/>
  <c r="AV29" i="13"/>
  <c r="Z20" i="13"/>
  <c r="AK47" i="6"/>
  <c r="AJ41" i="6"/>
  <c r="AY35" i="6"/>
  <c r="N29" i="6"/>
  <c r="Y22" i="6"/>
  <c r="AU15" i="6"/>
  <c r="AY40" i="11"/>
  <c r="AY23" i="11"/>
  <c r="AY10" i="11"/>
  <c r="AK47" i="11"/>
  <c r="O38" i="11"/>
  <c r="R27" i="11"/>
  <c r="X48" i="24"/>
  <c r="B46" i="13"/>
  <c r="AI12" i="13"/>
  <c r="X39" i="6"/>
  <c r="AT15" i="11"/>
  <c r="M31" i="11"/>
  <c r="BP22" i="8"/>
  <c r="AI38" i="8"/>
  <c r="B50" i="8"/>
  <c r="CA43" i="9"/>
  <c r="BE39" i="9"/>
  <c r="AI18" i="9"/>
  <c r="M41" i="9"/>
  <c r="B26" i="12"/>
  <c r="X15" i="12"/>
  <c r="X39" i="23"/>
  <c r="X11" i="10"/>
  <c r="B29" i="10"/>
  <c r="M20" i="5"/>
  <c r="M33" i="22"/>
  <c r="H18" i="26"/>
  <c r="AD18" i="26"/>
  <c r="AD23" i="20"/>
  <c r="H45" i="20"/>
  <c r="H49" i="19"/>
  <c r="T39" i="17"/>
  <c r="T44" i="18"/>
  <c r="E16" i="26"/>
  <c r="AA37" i="26"/>
  <c r="AA22" i="20"/>
  <c r="Q44" i="19"/>
  <c r="Q18" i="17"/>
  <c r="E21" i="17"/>
  <c r="H11" i="18"/>
  <c r="E26" i="18"/>
  <c r="AC50" i="24"/>
  <c r="N46" i="24"/>
  <c r="N45" i="24"/>
  <c r="AN40" i="24"/>
  <c r="AY35" i="24"/>
  <c r="G31" i="24"/>
  <c r="Z27" i="24"/>
  <c r="AV24" i="24"/>
  <c r="AC20" i="24"/>
  <c r="C18" i="24"/>
  <c r="D9" i="24"/>
  <c r="O9" i="24"/>
  <c r="R7" i="24"/>
  <c r="O43" i="13"/>
  <c r="Y42" i="13"/>
  <c r="G37" i="13"/>
  <c r="Y35" i="13"/>
  <c r="N29" i="13"/>
  <c r="AC28" i="13"/>
  <c r="AY24" i="13"/>
  <c r="O23" i="13"/>
  <c r="D18" i="13"/>
  <c r="D17" i="13"/>
  <c r="N16" i="13"/>
  <c r="AY10" i="13"/>
  <c r="D9" i="13"/>
  <c r="C7" i="13"/>
  <c r="N7" i="13"/>
  <c r="Y44" i="6"/>
  <c r="AC43" i="6"/>
  <c r="C41" i="6"/>
  <c r="C37" i="6"/>
  <c r="AJ28" i="6"/>
  <c r="AU21" i="6"/>
  <c r="AY20" i="6"/>
  <c r="N20" i="6"/>
  <c r="AC19" i="6"/>
  <c r="AU16" i="6"/>
  <c r="AY15" i="6"/>
  <c r="AC14" i="6"/>
  <c r="AY10" i="6"/>
  <c r="G10" i="6"/>
  <c r="AY41" i="11"/>
  <c r="AU33" i="11"/>
  <c r="AU20" i="11"/>
  <c r="AY15" i="11"/>
  <c r="AV7" i="11"/>
  <c r="D47" i="11"/>
  <c r="AN44" i="11"/>
  <c r="D44" i="11"/>
  <c r="AN42" i="11"/>
  <c r="AC39" i="11"/>
  <c r="AC26" i="11"/>
  <c r="O20" i="11"/>
  <c r="D21" i="11"/>
  <c r="D7" i="11"/>
  <c r="G13" i="11"/>
  <c r="D8" i="11"/>
  <c r="D12" i="11"/>
  <c r="O50" i="8"/>
  <c r="AN48" i="8"/>
  <c r="BF47" i="8"/>
  <c r="Z42" i="8"/>
  <c r="CC41" i="8"/>
  <c r="AU41" i="8"/>
  <c r="G40" i="8"/>
  <c r="AC39" i="8"/>
  <c r="AV37" i="8"/>
  <c r="C34" i="8"/>
  <c r="BF33" i="8"/>
  <c r="BR32" i="8"/>
  <c r="AN31" i="8"/>
  <c r="CN30" i="8"/>
  <c r="BG29" i="8"/>
  <c r="R29" i="8"/>
  <c r="Y28" i="8"/>
  <c r="CC27" i="8"/>
  <c r="D27" i="8"/>
  <c r="BF26" i="8"/>
  <c r="AC25" i="8"/>
  <c r="CN24" i="8"/>
  <c r="AV20" i="8"/>
  <c r="Z20" i="8"/>
  <c r="D8" i="8"/>
  <c r="R16" i="8"/>
  <c r="CC12" i="8"/>
  <c r="BF9" i="8"/>
  <c r="AN13" i="8"/>
  <c r="AC11" i="8"/>
  <c r="BG16" i="8"/>
  <c r="CB7" i="8"/>
  <c r="AU39" i="9"/>
  <c r="AU35" i="9"/>
  <c r="AY29" i="9"/>
  <c r="AV7" i="9"/>
  <c r="AY11" i="9"/>
  <c r="CQ49" i="9"/>
  <c r="CQ42" i="9"/>
  <c r="CM24" i="9"/>
  <c r="CC38" i="9"/>
  <c r="CB35" i="9"/>
  <c r="CF31" i="9"/>
  <c r="CF21" i="9"/>
  <c r="CB12" i="9"/>
  <c r="BR37" i="9"/>
  <c r="BU33" i="9"/>
  <c r="BQ30" i="9"/>
  <c r="BU14" i="9"/>
  <c r="BJ36" i="9"/>
  <c r="BJ29" i="9"/>
  <c r="BF16" i="9"/>
  <c r="BF19" i="9"/>
  <c r="BG25" i="9"/>
  <c r="AN42" i="9"/>
  <c r="AK39" i="9"/>
  <c r="AN35" i="9"/>
  <c r="AN21" i="9"/>
  <c r="AK9" i="9"/>
  <c r="AJ17" i="9"/>
  <c r="Z48" i="9"/>
  <c r="Z38" i="9"/>
  <c r="Z11" i="9"/>
  <c r="Y32" i="9"/>
  <c r="AC20" i="9"/>
  <c r="Z15" i="9"/>
  <c r="Z14" i="9"/>
  <c r="N48" i="9"/>
  <c r="N45" i="9"/>
  <c r="O38" i="9"/>
  <c r="N35" i="9"/>
  <c r="R24" i="9"/>
  <c r="R21" i="9"/>
  <c r="R17" i="9"/>
  <c r="G44" i="9"/>
  <c r="G24" i="9"/>
  <c r="D47" i="9"/>
  <c r="D38" i="9"/>
  <c r="D21" i="9"/>
  <c r="D10" i="9"/>
  <c r="Z50" i="12"/>
  <c r="Y47" i="12"/>
  <c r="Y31" i="12"/>
  <c r="AC7" i="12"/>
  <c r="AD7" i="12" s="1"/>
  <c r="AE7" i="12" s="1"/>
  <c r="AF7" i="12" s="1"/>
  <c r="Z48" i="23"/>
  <c r="AC38" i="23"/>
  <c r="AC35" i="23"/>
  <c r="AC25" i="23"/>
  <c r="Y22" i="23"/>
  <c r="Z19" i="23"/>
  <c r="Y16" i="23"/>
  <c r="Z9" i="23"/>
  <c r="AC49" i="10"/>
  <c r="AC46" i="10"/>
  <c r="AC39" i="10"/>
  <c r="AC36" i="10"/>
  <c r="AC33" i="10"/>
  <c r="AC24" i="10"/>
  <c r="AC21" i="10"/>
  <c r="AC12" i="10"/>
  <c r="AC9" i="10"/>
  <c r="Y47" i="5"/>
  <c r="Y44" i="5"/>
  <c r="Y41" i="5"/>
  <c r="Y35" i="5"/>
  <c r="Y32" i="5"/>
  <c r="Y29" i="5"/>
  <c r="Z25" i="5"/>
  <c r="AC17" i="5"/>
  <c r="Z13" i="5"/>
  <c r="N50" i="12"/>
  <c r="G47" i="12"/>
  <c r="N44" i="12"/>
  <c r="G41" i="12"/>
  <c r="N38" i="12"/>
  <c r="G35" i="12"/>
  <c r="N32" i="12"/>
  <c r="G29" i="12"/>
  <c r="R22" i="12"/>
  <c r="O17" i="12"/>
  <c r="R13" i="12"/>
  <c r="O11" i="12"/>
  <c r="R7" i="12"/>
  <c r="S7" i="12" s="1"/>
  <c r="T7" i="12" s="1"/>
  <c r="U7" i="12" s="1"/>
  <c r="C50" i="23"/>
  <c r="O48" i="23"/>
  <c r="C44" i="23"/>
  <c r="O42" i="23"/>
  <c r="C38" i="23"/>
  <c r="O36" i="23"/>
  <c r="C32" i="23"/>
  <c r="O30" i="23"/>
  <c r="D24" i="23"/>
  <c r="C17" i="23"/>
  <c r="R12" i="23"/>
  <c r="C11" i="23"/>
  <c r="G49" i="10"/>
  <c r="C29" i="10"/>
  <c r="G41" i="10"/>
  <c r="C21" i="10"/>
  <c r="G33" i="10"/>
  <c r="C10" i="10"/>
  <c r="C9" i="10"/>
  <c r="D47" i="10"/>
  <c r="G17" i="10"/>
  <c r="C39" i="10"/>
  <c r="O8" i="10"/>
  <c r="D46" i="10"/>
  <c r="C49" i="5"/>
  <c r="O41" i="5"/>
  <c r="C43" i="5"/>
  <c r="O35" i="5"/>
  <c r="C37" i="5"/>
  <c r="O29" i="5"/>
  <c r="C29" i="5"/>
  <c r="O23" i="5"/>
  <c r="G26" i="5"/>
  <c r="G21" i="5"/>
  <c r="D16" i="5"/>
  <c r="C24" i="5"/>
  <c r="D22" i="5"/>
  <c r="C8" i="5"/>
  <c r="C13" i="22"/>
  <c r="R45" i="22"/>
  <c r="C10" i="22"/>
  <c r="R39" i="22"/>
  <c r="C48" i="22"/>
  <c r="R33" i="22"/>
  <c r="C42" i="22"/>
  <c r="R27" i="22"/>
  <c r="O8" i="22"/>
  <c r="C26" i="22"/>
  <c r="G17" i="22"/>
  <c r="N48" i="22"/>
  <c r="O47" i="22"/>
  <c r="G11" i="22"/>
  <c r="N43" i="22"/>
  <c r="O41" i="22"/>
  <c r="R47" i="3"/>
  <c r="N9" i="3"/>
  <c r="O50" i="3"/>
  <c r="R35" i="3"/>
  <c r="N22" i="3"/>
  <c r="O37" i="3"/>
  <c r="R23" i="3"/>
  <c r="N31" i="3"/>
  <c r="O34" i="3"/>
  <c r="R11" i="3"/>
  <c r="N10" i="3"/>
  <c r="G19" i="3"/>
  <c r="G39" i="3"/>
  <c r="D9" i="3"/>
  <c r="D16" i="3"/>
  <c r="D49" i="3"/>
  <c r="C24" i="3"/>
  <c r="C41" i="3"/>
  <c r="X40" i="24"/>
  <c r="B50" i="13"/>
  <c r="AI11" i="13"/>
  <c r="X25" i="6"/>
  <c r="AI47" i="11"/>
  <c r="B28" i="11"/>
  <c r="BP18" i="8"/>
  <c r="AI37" i="8"/>
  <c r="B32" i="8"/>
  <c r="CA42" i="9"/>
  <c r="BE38" i="9"/>
  <c r="AI19" i="9"/>
  <c r="M20" i="9"/>
  <c r="B23" i="12"/>
  <c r="X14" i="12"/>
  <c r="X38" i="23"/>
  <c r="X8" i="10"/>
  <c r="B12" i="10"/>
  <c r="M17" i="5"/>
  <c r="H13" i="26"/>
  <c r="AD15" i="26"/>
  <c r="AD24" i="20"/>
  <c r="H44" i="20"/>
  <c r="H48" i="19"/>
  <c r="T19" i="17"/>
  <c r="T43" i="18"/>
  <c r="E15" i="26"/>
  <c r="AA27" i="26"/>
  <c r="Q17" i="17"/>
  <c r="Q46" i="18"/>
  <c r="H12" i="18"/>
  <c r="E27" i="18"/>
  <c r="R42" i="24"/>
  <c r="Z41" i="24"/>
  <c r="AK36" i="24"/>
  <c r="AY32" i="24"/>
  <c r="N28" i="24"/>
  <c r="Y27" i="24"/>
  <c r="AJ25" i="24"/>
  <c r="G22" i="24"/>
  <c r="R21" i="24"/>
  <c r="AK11" i="24"/>
  <c r="C9" i="24"/>
  <c r="AU45" i="13"/>
  <c r="AK39" i="13"/>
  <c r="R22" i="13"/>
  <c r="AU18" i="13"/>
  <c r="C18" i="13"/>
  <c r="O15" i="13"/>
  <c r="C9" i="13"/>
  <c r="O8" i="13"/>
  <c r="D47" i="6"/>
  <c r="G45" i="6"/>
  <c r="O39" i="6"/>
  <c r="Z38" i="6"/>
  <c r="AN37" i="6"/>
  <c r="Z34" i="6"/>
  <c r="AK32" i="6"/>
  <c r="AY31" i="6"/>
  <c r="G31" i="6"/>
  <c r="AK27" i="6"/>
  <c r="AV26" i="6"/>
  <c r="AK17" i="6"/>
  <c r="O7" i="6"/>
  <c r="AJ14" i="6"/>
  <c r="AY49" i="11"/>
  <c r="AU37" i="11"/>
  <c r="AU24" i="11"/>
  <c r="AU7" i="11"/>
  <c r="AV11" i="11"/>
  <c r="AN47" i="11"/>
  <c r="AC40" i="11"/>
  <c r="R38" i="11"/>
  <c r="G34" i="11"/>
  <c r="D32" i="11"/>
  <c r="AN30" i="11"/>
  <c r="R24" i="11"/>
  <c r="N20" i="11"/>
  <c r="C21" i="11"/>
  <c r="AN14" i="11"/>
  <c r="AN11" i="11"/>
  <c r="AK12" i="11"/>
  <c r="C12" i="11"/>
  <c r="BU48" i="8"/>
  <c r="Z46" i="8"/>
  <c r="G44" i="8"/>
  <c r="AU37" i="8"/>
  <c r="O36" i="8"/>
  <c r="CC31" i="8"/>
  <c r="BF29" i="8"/>
  <c r="AU20" i="8"/>
  <c r="C8" i="8"/>
  <c r="CN19" i="8"/>
  <c r="CF17" i="8"/>
  <c r="BG17" i="8"/>
  <c r="BU13" i="8"/>
  <c r="AK16" i="8"/>
  <c r="BF16" i="8"/>
  <c r="AK8" i="8"/>
  <c r="AC7" i="8"/>
  <c r="AD7" i="8" s="1"/>
  <c r="AE7" i="8" s="1"/>
  <c r="AF7" i="8" s="1"/>
  <c r="AU43" i="9"/>
  <c r="AY24" i="9"/>
  <c r="CN15" i="9"/>
  <c r="CQ17" i="9"/>
  <c r="CC41" i="9"/>
  <c r="CC18" i="9"/>
  <c r="BU43" i="9"/>
  <c r="BU26" i="9"/>
  <c r="BR13" i="9"/>
  <c r="BJ39" i="9"/>
  <c r="BJ13" i="9"/>
  <c r="BF25" i="9"/>
  <c r="AK21" i="9"/>
  <c r="AN7" i="9"/>
  <c r="AO7" i="9" s="1"/>
  <c r="AP7" i="9" s="1"/>
  <c r="AQ7" i="9" s="1"/>
  <c r="Y38" i="9"/>
  <c r="Z7" i="9"/>
  <c r="N18" i="9"/>
  <c r="G19" i="9"/>
  <c r="C21" i="9"/>
  <c r="Z40" i="12"/>
  <c r="Y27" i="12"/>
  <c r="Y11" i="12"/>
  <c r="Y19" i="23"/>
  <c r="Y30" i="10"/>
  <c r="AC49" i="5"/>
  <c r="AC37" i="5"/>
  <c r="Y25" i="5"/>
  <c r="Y13" i="5"/>
  <c r="O48" i="12"/>
  <c r="R33" i="12"/>
  <c r="O30" i="12"/>
  <c r="R27" i="12"/>
  <c r="D21" i="12"/>
  <c r="O15" i="12"/>
  <c r="D41" i="23"/>
  <c r="D35" i="23"/>
  <c r="D29" i="23"/>
  <c r="G20" i="23"/>
  <c r="G44" i="10"/>
  <c r="G28" i="10"/>
  <c r="O22" i="10"/>
  <c r="O11" i="10"/>
  <c r="G50" i="5"/>
  <c r="R39" i="5"/>
  <c r="R33" i="5"/>
  <c r="R27" i="5"/>
  <c r="C16" i="5"/>
  <c r="G50" i="22"/>
  <c r="G44" i="22"/>
  <c r="D14" i="22"/>
  <c r="D46" i="22"/>
  <c r="D36" i="22"/>
  <c r="D40" i="22"/>
  <c r="G19" i="22"/>
  <c r="N41" i="22"/>
  <c r="N50" i="3"/>
  <c r="R19" i="3"/>
  <c r="R7" i="3"/>
  <c r="D36" i="3"/>
  <c r="C35" i="3"/>
  <c r="M50" i="13"/>
  <c r="AT26" i="13"/>
  <c r="AI46" i="11"/>
  <c r="BP20" i="8"/>
  <c r="CA16" i="9"/>
  <c r="AI7" i="9"/>
  <c r="B22" i="12"/>
  <c r="X37" i="23"/>
  <c r="B11" i="10"/>
  <c r="T50" i="26"/>
  <c r="H43" i="20"/>
  <c r="T42" i="18"/>
  <c r="AA26" i="26"/>
  <c r="AA11" i="19"/>
  <c r="Q45" i="18"/>
  <c r="AN47" i="24"/>
  <c r="AV31" i="24"/>
  <c r="Z26" i="24"/>
  <c r="Z19" i="24"/>
  <c r="O15" i="24"/>
  <c r="AC13" i="24"/>
  <c r="AC12" i="24"/>
  <c r="AV38" i="13"/>
  <c r="C37" i="13"/>
  <c r="G29" i="13"/>
  <c r="AV24" i="13"/>
  <c r="AC12" i="13"/>
  <c r="AY8" i="13"/>
  <c r="D40" i="6"/>
  <c r="Y34" i="6"/>
  <c r="AJ27" i="6"/>
  <c r="Z22" i="6"/>
  <c r="D11" i="6"/>
  <c r="AC45" i="11"/>
  <c r="D33" i="11"/>
  <c r="N25" i="11"/>
  <c r="BF49" i="8"/>
  <c r="CM47" i="8"/>
  <c r="CB45" i="8"/>
  <c r="R35" i="8"/>
  <c r="AK31" i="8"/>
  <c r="AJ27" i="8"/>
  <c r="G14" i="8"/>
  <c r="AJ8" i="8"/>
  <c r="AU29" i="9"/>
  <c r="CN42" i="9"/>
  <c r="CN28" i="9"/>
  <c r="CM16" i="9"/>
  <c r="CB41" i="9"/>
  <c r="CC24" i="9"/>
  <c r="BR50" i="9"/>
  <c r="BU29" i="9"/>
  <c r="BR7" i="9"/>
  <c r="BJ42" i="9"/>
  <c r="BG33" i="9"/>
  <c r="BJ17" i="9"/>
  <c r="AK45" i="9"/>
  <c r="AK28" i="9"/>
  <c r="AN15" i="9"/>
  <c r="AC23" i="9"/>
  <c r="Y7" i="9"/>
  <c r="N41" i="9"/>
  <c r="O9" i="9"/>
  <c r="N20" i="9"/>
  <c r="G18" i="9"/>
  <c r="D34" i="9"/>
  <c r="Y37" i="12"/>
  <c r="Z38" i="23"/>
  <c r="Y12" i="23"/>
  <c r="Z42" i="10"/>
  <c r="Z24" i="10"/>
  <c r="Y15" i="10"/>
  <c r="AC43" i="5"/>
  <c r="AC34" i="5"/>
  <c r="Y21" i="5"/>
  <c r="D47" i="12"/>
  <c r="D41" i="12"/>
  <c r="D35" i="12"/>
  <c r="D29" i="12"/>
  <c r="O22" i="12"/>
  <c r="D19" i="12"/>
  <c r="G17" i="12"/>
  <c r="N15" i="12"/>
  <c r="G11" i="12"/>
  <c r="R49" i="23"/>
  <c r="C47" i="23"/>
  <c r="C41" i="23"/>
  <c r="R31" i="23"/>
  <c r="N25" i="23"/>
  <c r="R21" i="23"/>
  <c r="G16" i="23"/>
  <c r="O12" i="23"/>
  <c r="N8" i="23"/>
  <c r="G47" i="10"/>
  <c r="G39" i="10"/>
  <c r="G31" i="10"/>
  <c r="N26" i="10"/>
  <c r="O14" i="10"/>
  <c r="R30" i="5"/>
  <c r="D15" i="5"/>
  <c r="R17" i="5"/>
  <c r="R11" i="5"/>
  <c r="C14" i="22"/>
  <c r="C46" i="22"/>
  <c r="C36" i="22"/>
  <c r="D35" i="22"/>
  <c r="D25" i="22"/>
  <c r="O30" i="3"/>
  <c r="G41" i="3"/>
  <c r="D22" i="3"/>
  <c r="C47" i="3"/>
  <c r="X17" i="24"/>
  <c r="AI22" i="11"/>
  <c r="B28" i="8"/>
  <c r="AI20" i="9"/>
  <c r="X36" i="23"/>
  <c r="B10" i="10"/>
  <c r="T47" i="26"/>
  <c r="H42" i="20"/>
  <c r="T19" i="18"/>
  <c r="AA21" i="19"/>
  <c r="Q44" i="18"/>
  <c r="Y48" i="24"/>
  <c r="AU31" i="24"/>
  <c r="O21" i="24"/>
  <c r="AJ18" i="24"/>
  <c r="N15" i="24"/>
  <c r="AY8" i="24"/>
  <c r="G50" i="13"/>
  <c r="AK46" i="13"/>
  <c r="AY43" i="13"/>
  <c r="O40" i="13"/>
  <c r="AU38" i="13"/>
  <c r="Y33" i="13"/>
  <c r="AU30" i="13"/>
  <c r="AC25" i="13"/>
  <c r="AU24" i="13"/>
  <c r="AC19" i="13"/>
  <c r="AV16" i="13"/>
  <c r="AC48" i="6"/>
  <c r="D45" i="6"/>
  <c r="Z42" i="6"/>
  <c r="D35" i="6"/>
  <c r="C30" i="6"/>
  <c r="D24" i="6"/>
  <c r="AK16" i="6"/>
  <c r="AC12" i="6"/>
  <c r="AN10" i="6"/>
  <c r="AV49" i="11"/>
  <c r="AY44" i="11"/>
  <c r="AJ44" i="11"/>
  <c r="Z40" i="11"/>
  <c r="D35" i="11"/>
  <c r="D34" i="11"/>
  <c r="G20" i="11"/>
  <c r="AN18" i="11"/>
  <c r="AK13" i="11"/>
  <c r="AN12" i="11"/>
  <c r="AJ9" i="11"/>
  <c r="CQ50" i="8"/>
  <c r="AU50" i="8"/>
  <c r="BR48" i="8"/>
  <c r="AJ48" i="8"/>
  <c r="BG46" i="8"/>
  <c r="BF42" i="8"/>
  <c r="CQ39" i="8"/>
  <c r="AC38" i="8"/>
  <c r="AY29" i="8"/>
  <c r="O28" i="8"/>
  <c r="CQ23" i="8"/>
  <c r="CC22" i="8"/>
  <c r="AY21" i="8"/>
  <c r="AN19" i="8"/>
  <c r="CM14" i="8"/>
  <c r="CF12" i="8"/>
  <c r="CQ11" i="8"/>
  <c r="BU10" i="8"/>
  <c r="AY9" i="8"/>
  <c r="BG8" i="8"/>
  <c r="AV47" i="9"/>
  <c r="AU33" i="9"/>
  <c r="AU17" i="9"/>
  <c r="AY9" i="9"/>
  <c r="CM42" i="9"/>
  <c r="CN31" i="9"/>
  <c r="CC34" i="9"/>
  <c r="CB10" i="9"/>
  <c r="CF15" i="9"/>
  <c r="BR46" i="9"/>
  <c r="BR36" i="9"/>
  <c r="BU22" i="9"/>
  <c r="BQ7" i="9"/>
  <c r="BG10" i="9"/>
  <c r="AJ45" i="9"/>
  <c r="AK38" i="9"/>
  <c r="AJ28" i="9"/>
  <c r="AJ8" i="9"/>
  <c r="AC40" i="9"/>
  <c r="AC26" i="9"/>
  <c r="R37" i="9"/>
  <c r="O27" i="9"/>
  <c r="N9" i="9"/>
  <c r="G41" i="9"/>
  <c r="C46" i="9"/>
  <c r="C23" i="9"/>
  <c r="AC49" i="12"/>
  <c r="AC33" i="12"/>
  <c r="Z23" i="12"/>
  <c r="AC10" i="12"/>
  <c r="AC50" i="23"/>
  <c r="AC47" i="23"/>
  <c r="Y41" i="23"/>
  <c r="Y38" i="23"/>
  <c r="Y35" i="23"/>
  <c r="Y28" i="23"/>
  <c r="AC24" i="23"/>
  <c r="AC21" i="23"/>
  <c r="Z8" i="23"/>
  <c r="Y49" i="10"/>
  <c r="Y42" i="10"/>
  <c r="Y39" i="10"/>
  <c r="Y36" i="10"/>
  <c r="AC29" i="10"/>
  <c r="Y24" i="10"/>
  <c r="AC17" i="10"/>
  <c r="Y12" i="10"/>
  <c r="Z10" i="10"/>
  <c r="Z49" i="5"/>
  <c r="Y40" i="5"/>
  <c r="Z37" i="5"/>
  <c r="Y28" i="5"/>
  <c r="AC20" i="5"/>
  <c r="Z16" i="5"/>
  <c r="AC8" i="5"/>
  <c r="C47" i="12"/>
  <c r="O45" i="12"/>
  <c r="C41" i="12"/>
  <c r="O39" i="12"/>
  <c r="C35" i="12"/>
  <c r="O33" i="12"/>
  <c r="C29" i="12"/>
  <c r="O27" i="12"/>
  <c r="D24" i="12"/>
  <c r="N22" i="12"/>
  <c r="C19" i="12"/>
  <c r="D13" i="12"/>
  <c r="D7" i="12"/>
  <c r="D45" i="23"/>
  <c r="G42" i="23"/>
  <c r="G36" i="23"/>
  <c r="D33" i="23"/>
  <c r="G30" i="23"/>
  <c r="N12" i="23"/>
  <c r="N50" i="10"/>
  <c r="D27" i="10"/>
  <c r="N42" i="10"/>
  <c r="D19" i="10"/>
  <c r="O29" i="10"/>
  <c r="G24" i="10"/>
  <c r="O20" i="10"/>
  <c r="N14" i="10"/>
  <c r="D50" i="5"/>
  <c r="O39" i="5"/>
  <c r="D41" i="5"/>
  <c r="D38" i="5"/>
  <c r="D35" i="5"/>
  <c r="D30" i="5"/>
  <c r="O21" i="5"/>
  <c r="C15" i="5"/>
  <c r="N9" i="5"/>
  <c r="N47" i="5"/>
  <c r="D21" i="22"/>
  <c r="D24" i="22"/>
  <c r="D49" i="22"/>
  <c r="N16" i="22"/>
  <c r="N12" i="22"/>
  <c r="G22" i="22"/>
  <c r="C34" i="22"/>
  <c r="R12" i="22"/>
  <c r="D30" i="22"/>
  <c r="N7" i="3"/>
  <c r="R38" i="3"/>
  <c r="O36" i="3"/>
  <c r="N30" i="3"/>
  <c r="R14" i="3"/>
  <c r="O24" i="3"/>
  <c r="G42" i="3"/>
  <c r="D29" i="3"/>
  <c r="C32" i="3"/>
  <c r="AT49" i="24"/>
  <c r="B40" i="6"/>
  <c r="AI21" i="6"/>
  <c r="CL41" i="8"/>
  <c r="AI16" i="8"/>
  <c r="CA26" i="9"/>
  <c r="AI17" i="9"/>
  <c r="M23" i="12"/>
  <c r="X30" i="23"/>
  <c r="X48" i="5"/>
  <c r="T46" i="26"/>
  <c r="T49" i="20"/>
  <c r="H34" i="19"/>
  <c r="T11" i="18"/>
  <c r="AA21" i="26"/>
  <c r="Q19" i="19"/>
  <c r="Q43" i="18"/>
  <c r="E41" i="18"/>
  <c r="O49" i="24"/>
  <c r="AK47" i="24"/>
  <c r="AU46" i="24"/>
  <c r="C44" i="24"/>
  <c r="AU29" i="24"/>
  <c r="AC24" i="24"/>
  <c r="AY7" i="24"/>
  <c r="AZ7" i="24" s="1"/>
  <c r="BA7" i="24" s="1"/>
  <c r="BB7" i="24" s="1"/>
  <c r="N40" i="13"/>
  <c r="AC39" i="13"/>
  <c r="Z32" i="13"/>
  <c r="AU29" i="13"/>
  <c r="AV23" i="13"/>
  <c r="AK18" i="13"/>
  <c r="AU16" i="13"/>
  <c r="C14" i="13"/>
  <c r="O13" i="13"/>
  <c r="Z12" i="13"/>
  <c r="AC11" i="13"/>
  <c r="AJ47" i="6"/>
  <c r="AV45" i="6"/>
  <c r="N43" i="6"/>
  <c r="C35" i="6"/>
  <c r="R33" i="6"/>
  <c r="C24" i="6"/>
  <c r="D23" i="6"/>
  <c r="AC21" i="6"/>
  <c r="Z17" i="6"/>
  <c r="AC11" i="6"/>
  <c r="R7" i="6"/>
  <c r="S7" i="6" s="1"/>
  <c r="T7" i="6" s="1"/>
  <c r="U7" i="6" s="1"/>
  <c r="AY27" i="11"/>
  <c r="AY18" i="11"/>
  <c r="AV12" i="11"/>
  <c r="AJ47" i="11"/>
  <c r="Z45" i="11"/>
  <c r="R41" i="11"/>
  <c r="Y40" i="11"/>
  <c r="N39" i="11"/>
  <c r="AN35" i="11"/>
  <c r="C34" i="11"/>
  <c r="Z28" i="11"/>
  <c r="N26" i="11"/>
  <c r="G25" i="11"/>
  <c r="D23" i="11"/>
  <c r="D22" i="11"/>
  <c r="C13" i="11"/>
  <c r="AJ13" i="11"/>
  <c r="AK10" i="11"/>
  <c r="Z7" i="11"/>
  <c r="Y15" i="11"/>
  <c r="BQ48" i="8"/>
  <c r="CN46" i="8"/>
  <c r="BF46" i="8"/>
  <c r="AK44" i="8"/>
  <c r="CQ43" i="8"/>
  <c r="D43" i="8"/>
  <c r="N42" i="8"/>
  <c r="CB40" i="8"/>
  <c r="CB37" i="8"/>
  <c r="CM36" i="8"/>
  <c r="AV36" i="8"/>
  <c r="BG35" i="8"/>
  <c r="AC34" i="8"/>
  <c r="AU33" i="8"/>
  <c r="O32" i="8"/>
  <c r="BR31" i="8"/>
  <c r="AC30" i="8"/>
  <c r="CF29" i="8"/>
  <c r="AY28" i="8"/>
  <c r="N28" i="8"/>
  <c r="AC27" i="8"/>
  <c r="BG25" i="8"/>
  <c r="AJ17" i="8"/>
  <c r="D23" i="8"/>
  <c r="AC17" i="8"/>
  <c r="AV11" i="8"/>
  <c r="D19" i="8"/>
  <c r="CN8" i="8"/>
  <c r="BF8" i="8"/>
  <c r="AU47" i="9"/>
  <c r="AV42" i="9"/>
  <c r="AU28" i="9"/>
  <c r="AY16" i="9"/>
  <c r="AV15" i="9"/>
  <c r="CN48" i="9"/>
  <c r="CM45" i="9"/>
  <c r="CM38" i="9"/>
  <c r="CM31" i="9"/>
  <c r="CN14" i="9"/>
  <c r="CM12" i="9"/>
  <c r="CQ11" i="9"/>
  <c r="CM18" i="9"/>
  <c r="CF43" i="9"/>
  <c r="CF40" i="9"/>
  <c r="CB34" i="9"/>
  <c r="CF20" i="9"/>
  <c r="CF9" i="9"/>
  <c r="BQ46" i="9"/>
  <c r="BQ43" i="9"/>
  <c r="BQ36" i="9"/>
  <c r="BR29" i="9"/>
  <c r="BU13" i="9"/>
  <c r="BR8" i="9"/>
  <c r="BG42" i="9"/>
  <c r="BG31" i="9"/>
  <c r="BG27" i="9"/>
  <c r="BG17" i="9"/>
  <c r="BG34" i="9"/>
  <c r="AJ38" i="9"/>
  <c r="AJ31" i="9"/>
  <c r="AK26" i="9"/>
  <c r="AK19" i="9"/>
  <c r="AC50" i="9"/>
  <c r="AC33" i="9"/>
  <c r="Z20" i="9"/>
  <c r="Z26" i="9"/>
  <c r="R43" i="9"/>
  <c r="R40" i="9"/>
  <c r="N34" i="9"/>
  <c r="N27" i="9"/>
  <c r="R20" i="9"/>
  <c r="R10" i="9"/>
  <c r="G40" i="9"/>
  <c r="D45" i="9"/>
  <c r="D18" i="9"/>
  <c r="D9" i="9"/>
  <c r="AC45" i="12"/>
  <c r="AC42" i="12"/>
  <c r="AC39" i="12"/>
  <c r="AC36" i="12"/>
  <c r="AC29" i="12"/>
  <c r="Z26" i="12"/>
  <c r="Y23" i="12"/>
  <c r="AC14" i="23"/>
  <c r="AC11" i="23"/>
  <c r="Y8" i="23"/>
  <c r="Z32" i="10"/>
  <c r="AC26" i="10"/>
  <c r="Z20" i="10"/>
  <c r="AC14" i="10"/>
  <c r="Y10" i="10"/>
  <c r="Y49" i="5"/>
  <c r="Y37" i="5"/>
  <c r="Y16" i="5"/>
  <c r="R49" i="12"/>
  <c r="G42" i="12"/>
  <c r="R37" i="12"/>
  <c r="G36" i="12"/>
  <c r="R31" i="12"/>
  <c r="G30" i="12"/>
  <c r="O25" i="12"/>
  <c r="C24" i="12"/>
  <c r="R18" i="12"/>
  <c r="D17" i="12"/>
  <c r="C13" i="12"/>
  <c r="D11" i="12"/>
  <c r="C7" i="12"/>
  <c r="O49" i="23"/>
  <c r="C45" i="23"/>
  <c r="O43" i="23"/>
  <c r="C39" i="23"/>
  <c r="O37" i="23"/>
  <c r="C33" i="23"/>
  <c r="O31" i="23"/>
  <c r="C27" i="23"/>
  <c r="G25" i="23"/>
  <c r="O21" i="23"/>
  <c r="C20" i="23"/>
  <c r="D16" i="23"/>
  <c r="D10" i="23"/>
  <c r="O48" i="10"/>
  <c r="D30" i="10"/>
  <c r="N45" i="10"/>
  <c r="C27" i="10"/>
  <c r="O40" i="10"/>
  <c r="D22" i="10"/>
  <c r="N37" i="10"/>
  <c r="C19" i="10"/>
  <c r="O32" i="10"/>
  <c r="D11" i="10"/>
  <c r="N29" i="10"/>
  <c r="G22" i="10"/>
  <c r="N20" i="10"/>
  <c r="N16" i="10"/>
  <c r="G14" i="10"/>
  <c r="O12" i="10"/>
  <c r="O7" i="10"/>
  <c r="C50" i="5"/>
  <c r="C47" i="5"/>
  <c r="C44" i="5"/>
  <c r="N33" i="5"/>
  <c r="C35" i="5"/>
  <c r="C30" i="5"/>
  <c r="N21" i="5"/>
  <c r="R20" i="5"/>
  <c r="G15" i="5"/>
  <c r="G9" i="5"/>
  <c r="R46" i="22"/>
  <c r="B30" i="24"/>
  <c r="M18" i="6"/>
  <c r="CL27" i="8"/>
  <c r="X24" i="8"/>
  <c r="AT35" i="9"/>
  <c r="B16" i="9"/>
  <c r="M31" i="23"/>
  <c r="X41" i="5"/>
  <c r="AD44" i="19"/>
  <c r="T50" i="19"/>
  <c r="T47" i="18"/>
  <c r="AA19" i="26"/>
  <c r="Q48" i="17"/>
  <c r="H42" i="18"/>
  <c r="R48" i="24"/>
  <c r="Z47" i="24"/>
  <c r="D42" i="24"/>
  <c r="AY40" i="24"/>
  <c r="AC33" i="24"/>
  <c r="D26" i="24"/>
  <c r="AY41" i="13"/>
  <c r="AY40" i="13"/>
  <c r="Z19" i="13"/>
  <c r="N12" i="13"/>
  <c r="G49" i="6"/>
  <c r="AV39" i="6"/>
  <c r="AN38" i="6"/>
  <c r="AV34" i="6"/>
  <c r="AN30" i="6"/>
  <c r="AU28" i="6"/>
  <c r="AN24" i="6"/>
  <c r="AK19" i="6"/>
  <c r="AV18" i="11"/>
  <c r="Z48" i="11"/>
  <c r="R47" i="11"/>
  <c r="AN36" i="11"/>
  <c r="AJ35" i="11"/>
  <c r="O29" i="11"/>
  <c r="AK22" i="11"/>
  <c r="AC21" i="11"/>
  <c r="Y8" i="11"/>
  <c r="R15" i="11"/>
  <c r="R11" i="11"/>
  <c r="G10" i="11"/>
  <c r="AY46" i="8"/>
  <c r="AJ44" i="8"/>
  <c r="CN39" i="8"/>
  <c r="AK39" i="8"/>
  <c r="CF33" i="8"/>
  <c r="N27" i="8"/>
  <c r="CB21" i="8"/>
  <c r="BQ18" i="8"/>
  <c r="R17" i="8"/>
  <c r="C19" i="8"/>
  <c r="AV21" i="8"/>
  <c r="Z12" i="8"/>
  <c r="G7" i="8"/>
  <c r="H7" i="8" s="1"/>
  <c r="I7" i="8" s="1"/>
  <c r="J7" i="8" s="1"/>
  <c r="AV36" i="9"/>
  <c r="CN50" i="9"/>
  <c r="CM41" i="9"/>
  <c r="CM10" i="9"/>
  <c r="CC43" i="9"/>
  <c r="CB13" i="9"/>
  <c r="CC7" i="9"/>
  <c r="BQ32" i="9"/>
  <c r="BQ8" i="9"/>
  <c r="BJ34" i="9"/>
  <c r="BF32" i="9"/>
  <c r="AJ47" i="9"/>
  <c r="AJ33" i="9"/>
  <c r="AJ16" i="9"/>
  <c r="Z33" i="9"/>
  <c r="O43" i="9"/>
  <c r="R13" i="9"/>
  <c r="G12" i="9"/>
  <c r="D26" i="9"/>
  <c r="Y42" i="12"/>
  <c r="Z49" i="23"/>
  <c r="Z44" i="10"/>
  <c r="AC22" i="10"/>
  <c r="Z8" i="10"/>
  <c r="AC44" i="5"/>
  <c r="AC27" i="5"/>
  <c r="Z22" i="5"/>
  <c r="Z15" i="5"/>
  <c r="N49" i="12"/>
  <c r="D45" i="12"/>
  <c r="G43" i="12"/>
  <c r="G28" i="12"/>
  <c r="N8" i="12"/>
  <c r="O41" i="23"/>
  <c r="N37" i="23"/>
  <c r="N35" i="23"/>
  <c r="N24" i="23"/>
  <c r="G13" i="23"/>
  <c r="C10" i="23"/>
  <c r="N25" i="10"/>
  <c r="C48" i="10"/>
  <c r="O40" i="5"/>
  <c r="D42" i="5"/>
  <c r="N31" i="5"/>
  <c r="C11" i="5"/>
  <c r="C21" i="5"/>
  <c r="O10" i="5"/>
  <c r="N32" i="22"/>
  <c r="N26" i="22"/>
  <c r="N18" i="22"/>
  <c r="N17" i="22"/>
  <c r="N38" i="22"/>
  <c r="N39" i="22"/>
  <c r="N16" i="3"/>
  <c r="N44" i="3"/>
  <c r="N29" i="3"/>
  <c r="N28" i="3"/>
  <c r="G28" i="3"/>
  <c r="D21" i="3"/>
  <c r="C31" i="3"/>
  <c r="C50" i="3"/>
  <c r="R44" i="12"/>
  <c r="O9" i="23"/>
  <c r="C26" i="3"/>
  <c r="M21" i="13"/>
  <c r="AT23" i="6"/>
  <c r="BE19" i="8"/>
  <c r="CL32" i="9"/>
  <c r="AT18" i="9"/>
  <c r="M19" i="12"/>
  <c r="X30" i="10"/>
  <c r="M8" i="5"/>
  <c r="AD11" i="19"/>
  <c r="H8" i="19"/>
  <c r="E47" i="26"/>
  <c r="H49" i="18"/>
  <c r="Z16" i="24"/>
  <c r="Y31" i="13"/>
  <c r="R12" i="6"/>
  <c r="O48" i="11"/>
  <c r="N12" i="11"/>
  <c r="CF46" i="8"/>
  <c r="Y34" i="8"/>
  <c r="CB29" i="8"/>
  <c r="G11" i="8"/>
  <c r="AU18" i="9"/>
  <c r="CN30" i="9"/>
  <c r="CM9" i="9"/>
  <c r="BR25" i="9"/>
  <c r="BF12" i="9"/>
  <c r="AC25" i="9"/>
  <c r="C43" i="9"/>
  <c r="AC26" i="23"/>
  <c r="Z34" i="10"/>
  <c r="AC7" i="10"/>
  <c r="AD7" i="10" s="1"/>
  <c r="AE7" i="10" s="1"/>
  <c r="AF7" i="10" s="1"/>
  <c r="AC26" i="5"/>
  <c r="D36" i="12"/>
  <c r="N26" i="23"/>
  <c r="N9" i="23"/>
  <c r="R34" i="5"/>
  <c r="D12" i="5"/>
  <c r="R41" i="22"/>
  <c r="R29" i="22"/>
  <c r="R49" i="3"/>
  <c r="R13" i="3"/>
  <c r="C21" i="3"/>
  <c r="D20" i="13"/>
  <c r="R26" i="6"/>
  <c r="AU31" i="11"/>
  <c r="BJ34" i="8"/>
  <c r="G28" i="8"/>
  <c r="AJ12" i="8"/>
  <c r="AY15" i="9"/>
  <c r="CM30" i="9"/>
  <c r="BG37" i="9"/>
  <c r="AK27" i="9"/>
  <c r="Y43" i="9"/>
  <c r="Y28" i="9"/>
  <c r="R32" i="9"/>
  <c r="G47" i="9"/>
  <c r="Y19" i="5"/>
  <c r="R17" i="23"/>
  <c r="G27" i="10"/>
  <c r="R47" i="22"/>
  <c r="G43" i="3"/>
  <c r="Q32" i="26"/>
  <c r="O39" i="24"/>
  <c r="AN48" i="13"/>
  <c r="N32" i="13"/>
  <c r="AU21" i="13"/>
  <c r="O37" i="6"/>
  <c r="BR45" i="8"/>
  <c r="AJ7" i="8"/>
  <c r="BJ10" i="9"/>
  <c r="AN30" i="9"/>
  <c r="C41" i="9"/>
  <c r="Z43" i="23"/>
  <c r="Z42" i="5"/>
  <c r="D42" i="12"/>
  <c r="C49" i="10"/>
  <c r="G25" i="5"/>
  <c r="D32" i="5"/>
  <c r="G43" i="22"/>
  <c r="D23" i="22"/>
  <c r="O18" i="3"/>
  <c r="G48" i="3"/>
  <c r="N38" i="24"/>
  <c r="CQ47" i="9"/>
  <c r="G32" i="9"/>
  <c r="AC12" i="12"/>
  <c r="AC29" i="23"/>
  <c r="Y29" i="10"/>
  <c r="R12" i="12"/>
  <c r="N38" i="23"/>
  <c r="O17" i="23"/>
  <c r="N28" i="5"/>
  <c r="N14" i="5"/>
  <c r="R29" i="3"/>
  <c r="G49" i="3"/>
  <c r="H39" i="17"/>
  <c r="Q30" i="18"/>
  <c r="AK50" i="13"/>
  <c r="C7" i="6"/>
  <c r="AN20" i="11"/>
  <c r="R9" i="11"/>
  <c r="AN49" i="8"/>
  <c r="R47" i="8"/>
  <c r="BF34" i="8"/>
  <c r="AU46" i="9"/>
  <c r="CC21" i="9"/>
  <c r="AK44" i="9"/>
  <c r="Y46" i="9"/>
  <c r="AC32" i="9"/>
  <c r="O10" i="9"/>
  <c r="Z39" i="12"/>
  <c r="Z20" i="23"/>
  <c r="Y46" i="5"/>
  <c r="D33" i="12"/>
  <c r="G46" i="23"/>
  <c r="D8" i="23"/>
  <c r="G49" i="5"/>
  <c r="R10" i="5"/>
  <c r="G49" i="22"/>
  <c r="G50" i="3"/>
  <c r="AV34" i="13"/>
  <c r="Y16" i="13"/>
  <c r="AU12" i="11"/>
  <c r="CC49" i="8"/>
  <c r="BF45" i="8"/>
  <c r="O41" i="8"/>
  <c r="Z9" i="8"/>
  <c r="AU17" i="8"/>
  <c r="CQ18" i="9"/>
  <c r="AN47" i="9"/>
  <c r="AN33" i="9"/>
  <c r="Y26" i="9"/>
  <c r="R35" i="9"/>
  <c r="C32" i="9"/>
  <c r="Y46" i="23"/>
  <c r="Z41" i="10"/>
  <c r="AC19" i="10"/>
  <c r="AC41" i="5"/>
  <c r="D16" i="12"/>
  <c r="C34" i="23"/>
  <c r="D14" i="23"/>
  <c r="O34" i="5"/>
  <c r="R38" i="22"/>
  <c r="R16" i="22"/>
  <c r="R46" i="3"/>
  <c r="R10" i="3"/>
  <c r="Y30" i="24"/>
  <c r="O48" i="6"/>
  <c r="AN19" i="6"/>
  <c r="AK10" i="6"/>
  <c r="R29" i="11"/>
  <c r="CB49" i="8"/>
  <c r="AN39" i="8"/>
  <c r="R25" i="8"/>
  <c r="O10" i="8"/>
  <c r="BG23" i="9"/>
  <c r="AC45" i="9"/>
  <c r="AC37" i="23"/>
  <c r="AC15" i="5"/>
  <c r="D39" i="12"/>
  <c r="O18" i="12"/>
  <c r="D46" i="23"/>
  <c r="R46" i="5"/>
  <c r="O48" i="5"/>
  <c r="C32" i="22"/>
  <c r="G16" i="3"/>
  <c r="C38" i="3"/>
  <c r="D40" i="13"/>
  <c r="N13" i="13"/>
  <c r="AV28" i="6"/>
  <c r="AN14" i="6"/>
  <c r="G31" i="8"/>
  <c r="BR18" i="8"/>
  <c r="AV45" i="9"/>
  <c r="CC13" i="9"/>
  <c r="AK47" i="9"/>
  <c r="O26" i="9"/>
  <c r="C27" i="9"/>
  <c r="C39" i="12"/>
  <c r="G12" i="12"/>
  <c r="O35" i="23"/>
  <c r="O25" i="10"/>
  <c r="C38" i="10"/>
  <c r="O32" i="22"/>
  <c r="O44" i="3"/>
  <c r="G27" i="3"/>
  <c r="C49" i="3"/>
  <c r="B29" i="24"/>
  <c r="AI17" i="6"/>
  <c r="CL26" i="8"/>
  <c r="M43" i="8"/>
  <c r="AT34" i="9"/>
  <c r="B50" i="12"/>
  <c r="X27" i="23"/>
  <c r="X40" i="5"/>
  <c r="AD43" i="19"/>
  <c r="T35" i="19"/>
  <c r="T10" i="18"/>
  <c r="AA39" i="20"/>
  <c r="Q47" i="17"/>
  <c r="H43" i="18"/>
  <c r="AY42" i="24"/>
  <c r="C26" i="24"/>
  <c r="C25" i="24"/>
  <c r="AN15" i="24"/>
  <c r="AY14" i="24"/>
  <c r="Y7" i="24"/>
  <c r="Z12" i="24"/>
  <c r="G48" i="13"/>
  <c r="AU42" i="13"/>
  <c r="AN37" i="13"/>
  <c r="AJ30" i="13"/>
  <c r="Y19" i="13"/>
  <c r="AV49" i="6"/>
  <c r="AN43" i="6"/>
  <c r="AV35" i="6"/>
  <c r="AU34" i="6"/>
  <c r="AC31" i="6"/>
  <c r="Y20" i="6"/>
  <c r="Z7" i="6"/>
  <c r="AV38" i="11"/>
  <c r="AC49" i="11"/>
  <c r="Y48" i="11"/>
  <c r="N43" i="11"/>
  <c r="N29" i="11"/>
  <c r="AJ22" i="11"/>
  <c r="BJ48" i="8"/>
  <c r="CQ35" i="8"/>
  <c r="AJ35" i="8"/>
  <c r="N32" i="8"/>
  <c r="BF25" i="8"/>
  <c r="AU22" i="8"/>
  <c r="G18" i="8"/>
  <c r="BG11" i="8"/>
  <c r="AY15" i="8"/>
  <c r="AJ20" i="8"/>
  <c r="Y12" i="8"/>
  <c r="BQ9" i="8"/>
  <c r="BJ8" i="8"/>
  <c r="R8" i="8"/>
  <c r="AY50" i="9"/>
  <c r="AU36" i="9"/>
  <c r="AY21" i="9"/>
  <c r="CQ15" i="9"/>
  <c r="CB47" i="9"/>
  <c r="CB43" i="9"/>
  <c r="CB7" i="9"/>
  <c r="BR22" i="9"/>
  <c r="BQ9" i="9"/>
  <c r="BU7" i="9"/>
  <c r="BV7" i="9" s="1"/>
  <c r="BW7" i="9" s="1"/>
  <c r="BX7" i="9" s="1"/>
  <c r="BJ47" i="9"/>
  <c r="BF38" i="9"/>
  <c r="BJ20" i="9"/>
  <c r="AJ37" i="9"/>
  <c r="AK14" i="9"/>
  <c r="AJ19" i="9"/>
  <c r="Z49" i="9"/>
  <c r="Z40" i="9"/>
  <c r="Z19" i="9"/>
  <c r="Z17" i="9"/>
  <c r="N43" i="9"/>
  <c r="R29" i="9"/>
  <c r="C11" i="9"/>
  <c r="Z28" i="12"/>
  <c r="AC18" i="12"/>
  <c r="Z10" i="12"/>
  <c r="Y49" i="23"/>
  <c r="AC40" i="23"/>
  <c r="Z27" i="23"/>
  <c r="Z14" i="23"/>
  <c r="Y48" i="10"/>
  <c r="Y44" i="10"/>
  <c r="Z31" i="10"/>
  <c r="Z14" i="10"/>
  <c r="AC48" i="5"/>
  <c r="Z36" i="5"/>
  <c r="Y15" i="5"/>
  <c r="C45" i="12"/>
  <c r="R40" i="12"/>
  <c r="R38" i="12"/>
  <c r="N25" i="12"/>
  <c r="G20" i="12"/>
  <c r="G18" i="12"/>
  <c r="O14" i="12"/>
  <c r="G8" i="12"/>
  <c r="O47" i="23"/>
  <c r="N43" i="23"/>
  <c r="N41" i="23"/>
  <c r="G31" i="23"/>
  <c r="R26" i="23"/>
  <c r="N21" i="23"/>
  <c r="D19" i="23"/>
  <c r="C16" i="23"/>
  <c r="R9" i="23"/>
  <c r="N48" i="10"/>
  <c r="O46" i="10"/>
  <c r="N32" i="10"/>
  <c r="O30" i="10"/>
  <c r="N12" i="10"/>
  <c r="G48" i="5"/>
  <c r="N40" i="5"/>
  <c r="C42" i="5"/>
  <c r="G33" i="5"/>
  <c r="R28" i="5"/>
  <c r="O20" i="5"/>
  <c r="R23" i="5"/>
  <c r="R21" i="5"/>
  <c r="O50" i="5"/>
  <c r="D19" i="22"/>
  <c r="D47" i="22"/>
  <c r="D41" i="22"/>
  <c r="O20" i="22"/>
  <c r="G21" i="22"/>
  <c r="O37" i="22"/>
  <c r="G29" i="3"/>
  <c r="D28" i="3"/>
  <c r="C15" i="3"/>
  <c r="C11" i="3"/>
  <c r="C7" i="3"/>
  <c r="AI13" i="6"/>
  <c r="B20" i="8"/>
  <c r="M22" i="12"/>
  <c r="X18" i="5"/>
  <c r="AD14" i="19"/>
  <c r="E49" i="26"/>
  <c r="H48" i="18"/>
  <c r="N48" i="24"/>
  <c r="R34" i="24"/>
  <c r="O32" i="24"/>
  <c r="AK15" i="24"/>
  <c r="D48" i="13"/>
  <c r="Y32" i="13"/>
  <c r="Z31" i="13"/>
  <c r="Y25" i="13"/>
  <c r="AV13" i="13"/>
  <c r="AK50" i="6"/>
  <c r="AJ40" i="6"/>
  <c r="AC36" i="6"/>
  <c r="Z31" i="6"/>
  <c r="Z25" i="6"/>
  <c r="O9" i="6"/>
  <c r="AY47" i="11"/>
  <c r="G43" i="11"/>
  <c r="AJ23" i="11"/>
  <c r="CC29" i="8"/>
  <c r="CQ25" i="8"/>
  <c r="AY18" i="8"/>
  <c r="C16" i="8"/>
  <c r="AU50" i="9"/>
  <c r="AY27" i="9"/>
  <c r="CN9" i="9"/>
  <c r="CB29" i="9"/>
  <c r="BR12" i="9"/>
  <c r="BJ37" i="9"/>
  <c r="BG13" i="9"/>
  <c r="AJ50" i="9"/>
  <c r="O46" i="9"/>
  <c r="N33" i="9"/>
  <c r="C50" i="9"/>
  <c r="Y45" i="12"/>
  <c r="AC9" i="12"/>
  <c r="AC30" i="23"/>
  <c r="Z48" i="5"/>
  <c r="Y27" i="5"/>
  <c r="R46" i="12"/>
  <c r="C30" i="12"/>
  <c r="D20" i="12"/>
  <c r="C11" i="12"/>
  <c r="G43" i="23"/>
  <c r="R32" i="23"/>
  <c r="G21" i="23"/>
  <c r="G48" i="10"/>
  <c r="N19" i="10"/>
  <c r="D48" i="5"/>
  <c r="N12" i="5"/>
  <c r="C13" i="5"/>
  <c r="O29" i="22"/>
  <c r="O23" i="22"/>
  <c r="G25" i="22"/>
  <c r="N19" i="3"/>
  <c r="N14" i="3"/>
  <c r="G31" i="3"/>
  <c r="C19" i="3"/>
  <c r="E34" i="17"/>
  <c r="C49" i="24"/>
  <c r="AN43" i="24"/>
  <c r="Y17" i="24"/>
  <c r="R33" i="13"/>
  <c r="D21" i="13"/>
  <c r="AU13" i="13"/>
  <c r="AN46" i="6"/>
  <c r="Y31" i="6"/>
  <c r="R22" i="6"/>
  <c r="Y17" i="6"/>
  <c r="G8" i="6"/>
  <c r="AV27" i="11"/>
  <c r="Z36" i="11"/>
  <c r="N15" i="11"/>
  <c r="AC8" i="11"/>
  <c r="AK47" i="8"/>
  <c r="BR44" i="8"/>
  <c r="BJ38" i="8"/>
  <c r="BJ20" i="8"/>
  <c r="AY8" i="8"/>
  <c r="CC46" i="9"/>
  <c r="CC16" i="9"/>
  <c r="BU21" i="9"/>
  <c r="Z43" i="9"/>
  <c r="Z25" i="9"/>
  <c r="Z28" i="9"/>
  <c r="Z13" i="12"/>
  <c r="AC43" i="23"/>
  <c r="Z47" i="10"/>
  <c r="Z17" i="10"/>
  <c r="Z39" i="5"/>
  <c r="Z19" i="5"/>
  <c r="G40" i="12"/>
  <c r="G22" i="12"/>
  <c r="G49" i="23"/>
  <c r="R38" i="23"/>
  <c r="R11" i="23"/>
  <c r="C22" i="10"/>
  <c r="C48" i="5"/>
  <c r="G39" i="5"/>
  <c r="N22" i="5"/>
  <c r="N23" i="22"/>
  <c r="N15" i="22"/>
  <c r="G18" i="22"/>
  <c r="R25" i="3"/>
  <c r="G36" i="3"/>
  <c r="AT48" i="24"/>
  <c r="BE18" i="8"/>
  <c r="AI25" i="9"/>
  <c r="X29" i="10"/>
  <c r="T48" i="20"/>
  <c r="E46" i="26"/>
  <c r="AN28" i="24"/>
  <c r="AU21" i="24"/>
  <c r="Y16" i="24"/>
  <c r="AC42" i="13"/>
  <c r="AK14" i="13"/>
  <c r="Z36" i="6"/>
  <c r="Y27" i="6"/>
  <c r="Y45" i="11"/>
  <c r="AV49" i="8"/>
  <c r="R45" i="8"/>
  <c r="AU32" i="8"/>
  <c r="Z30" i="8"/>
  <c r="AU27" i="8"/>
  <c r="AK19" i="8"/>
  <c r="CF14" i="8"/>
  <c r="CM48" i="9"/>
  <c r="CQ33" i="9"/>
  <c r="CB46" i="9"/>
  <c r="BU34" i="9"/>
  <c r="BJ23" i="9"/>
  <c r="AJ26" i="9"/>
  <c r="Y25" i="9"/>
  <c r="O50" i="9"/>
  <c r="R23" i="9"/>
  <c r="D41" i="9"/>
  <c r="AC44" i="12"/>
  <c r="Y13" i="12"/>
  <c r="Y17" i="23"/>
  <c r="Y39" i="5"/>
  <c r="R50" i="12"/>
  <c r="C36" i="12"/>
  <c r="D25" i="12"/>
  <c r="C17" i="12"/>
  <c r="G28" i="23"/>
  <c r="N15" i="23"/>
  <c r="D31" i="10"/>
  <c r="C17" i="10"/>
  <c r="D49" i="10"/>
  <c r="C40" i="10"/>
  <c r="O35" i="22"/>
  <c r="C33" i="22"/>
  <c r="N8" i="3"/>
  <c r="N15" i="3"/>
  <c r="D37" i="3"/>
  <c r="AT47" i="24"/>
  <c r="AT42" i="8"/>
  <c r="X22" i="9"/>
  <c r="M49" i="10"/>
  <c r="T46" i="17"/>
  <c r="AA28" i="19"/>
  <c r="O37" i="24"/>
  <c r="AK23" i="24"/>
  <c r="R18" i="24"/>
  <c r="AV49" i="13"/>
  <c r="D28" i="13"/>
  <c r="G27" i="13"/>
  <c r="G32" i="6"/>
  <c r="G13" i="6"/>
  <c r="D18" i="6"/>
  <c r="Y16" i="11"/>
  <c r="AU49" i="8"/>
  <c r="BQ40" i="8"/>
  <c r="CB36" i="8"/>
  <c r="Y30" i="8"/>
  <c r="AY10" i="8"/>
  <c r="AU40" i="9"/>
  <c r="AU26" i="9"/>
  <c r="CF36" i="9"/>
  <c r="CB23" i="9"/>
  <c r="BG41" i="9"/>
  <c r="AN44" i="9"/>
  <c r="R45" i="9"/>
  <c r="N17" i="9"/>
  <c r="C17" i="9"/>
  <c r="Y26" i="12"/>
  <c r="Z25" i="10"/>
  <c r="Z9" i="10"/>
  <c r="Y34" i="5"/>
  <c r="Y12" i="5"/>
  <c r="N31" i="12"/>
  <c r="R16" i="12"/>
  <c r="O38" i="23"/>
  <c r="N32" i="23"/>
  <c r="O11" i="23"/>
  <c r="C34" i="10"/>
  <c r="O28" i="5"/>
  <c r="R14" i="5"/>
  <c r="N35" i="22"/>
  <c r="G39" i="22"/>
  <c r="G33" i="22"/>
  <c r="G27" i="22"/>
  <c r="D7" i="22"/>
  <c r="O21" i="3"/>
  <c r="O35" i="3"/>
  <c r="D42" i="3"/>
  <c r="AT46" i="24"/>
  <c r="X14" i="11"/>
  <c r="BP50" i="9"/>
  <c r="M48" i="10"/>
  <c r="T43" i="20"/>
  <c r="T45" i="17"/>
  <c r="AA29" i="19"/>
  <c r="AK45" i="24"/>
  <c r="AK29" i="24"/>
  <c r="AJ22" i="24"/>
  <c r="G12" i="24"/>
  <c r="R39" i="13"/>
  <c r="AV22" i="13"/>
  <c r="G38" i="6"/>
  <c r="C23" i="6"/>
  <c r="D7" i="6"/>
  <c r="C18" i="6"/>
  <c r="D16" i="6"/>
  <c r="AJ38" i="11"/>
  <c r="AC14" i="11"/>
  <c r="AK43" i="8"/>
  <c r="BG34" i="8"/>
  <c r="CF25" i="8"/>
  <c r="BF22" i="8"/>
  <c r="D14" i="8"/>
  <c r="O17" i="8"/>
  <c r="C17" i="8"/>
  <c r="CM8" i="8"/>
  <c r="AV32" i="9"/>
  <c r="CN33" i="9"/>
  <c r="BR38" i="9"/>
  <c r="BU24" i="9"/>
  <c r="BF27" i="9"/>
  <c r="AC17" i="9"/>
  <c r="R9" i="9"/>
  <c r="C9" i="9"/>
  <c r="AC46" i="23"/>
  <c r="AC16" i="23"/>
  <c r="AC41" i="10"/>
  <c r="AC16" i="10"/>
  <c r="Y42" i="5"/>
  <c r="AC11" i="5"/>
  <c r="O37" i="12"/>
  <c r="O21" i="12"/>
  <c r="D10" i="12"/>
  <c r="O44" i="23"/>
  <c r="D28" i="23"/>
  <c r="N11" i="23"/>
  <c r="N40" i="10"/>
  <c r="G11" i="10"/>
  <c r="G45" i="5"/>
  <c r="G36" i="5"/>
  <c r="R24" i="22"/>
  <c r="G14" i="22"/>
  <c r="R41" i="3"/>
  <c r="G13" i="3"/>
  <c r="D43" i="3"/>
  <c r="B39" i="6"/>
  <c r="AT38" i="8"/>
  <c r="X7" i="9"/>
  <c r="M47" i="10"/>
  <c r="T12" i="26"/>
  <c r="Q18" i="26"/>
  <c r="AC45" i="13"/>
  <c r="D33" i="13"/>
  <c r="Y47" i="6"/>
  <c r="N28" i="6"/>
  <c r="Y46" i="11"/>
  <c r="Y28" i="11"/>
  <c r="C22" i="11"/>
  <c r="BR47" i="8"/>
  <c r="AJ43" i="8"/>
  <c r="C39" i="8"/>
  <c r="Y37" i="8"/>
  <c r="D35" i="8"/>
  <c r="N14" i="8"/>
  <c r="C14" i="8"/>
  <c r="R15" i="8"/>
  <c r="AU32" i="9"/>
  <c r="CM33" i="9"/>
  <c r="CM7" i="9"/>
  <c r="BQ38" i="9"/>
  <c r="BF45" i="9"/>
  <c r="BJ16" i="9"/>
  <c r="AK30" i="9"/>
  <c r="C40" i="9"/>
  <c r="D32" i="9"/>
  <c r="AC25" i="12"/>
  <c r="Y24" i="5"/>
  <c r="N37" i="12"/>
  <c r="N21" i="12"/>
  <c r="N44" i="23"/>
  <c r="D34" i="23"/>
  <c r="R22" i="23"/>
  <c r="G11" i="23"/>
  <c r="G45" i="10"/>
  <c r="N38" i="10"/>
  <c r="G29" i="10"/>
  <c r="G18" i="10"/>
  <c r="D9" i="5"/>
  <c r="D44" i="3"/>
  <c r="AT44" i="24"/>
  <c r="M50" i="11"/>
  <c r="BP35" i="9"/>
  <c r="M46" i="23"/>
  <c r="T11" i="26"/>
  <c r="H38" i="17"/>
  <c r="Q15" i="19"/>
  <c r="AK50" i="24"/>
  <c r="G39" i="24"/>
  <c r="R25" i="24"/>
  <c r="AJ50" i="13"/>
  <c r="G40" i="13"/>
  <c r="AY33" i="13"/>
  <c r="Z9" i="13"/>
  <c r="O49" i="6"/>
  <c r="C8" i="6"/>
  <c r="O41" i="11"/>
  <c r="AJ25" i="11"/>
  <c r="AJ50" i="8"/>
  <c r="BU26" i="8"/>
  <c r="Z15" i="8"/>
  <c r="CF9" i="8"/>
  <c r="CM37" i="9"/>
  <c r="CF35" i="9"/>
  <c r="CB21" i="9"/>
  <c r="BJ31" i="9"/>
  <c r="AJ30" i="9"/>
  <c r="AJ18" i="9"/>
  <c r="Z34" i="9"/>
  <c r="O40" i="9"/>
  <c r="O22" i="9"/>
  <c r="G30" i="9"/>
  <c r="Y39" i="12"/>
  <c r="Z50" i="23"/>
  <c r="Y32" i="10"/>
  <c r="O43" i="12"/>
  <c r="R23" i="12"/>
  <c r="N50" i="23"/>
  <c r="D42" i="23"/>
  <c r="G17" i="23"/>
  <c r="C8" i="23"/>
  <c r="N7" i="10"/>
  <c r="N25" i="5"/>
  <c r="G22" i="5"/>
  <c r="R40" i="22"/>
  <c r="R34" i="22"/>
  <c r="R28" i="22"/>
  <c r="D32" i="22"/>
  <c r="D38" i="22"/>
  <c r="R34" i="3"/>
  <c r="R22" i="3"/>
  <c r="G15" i="3"/>
  <c r="D45" i="3"/>
  <c r="B30" i="6"/>
  <c r="X21" i="8"/>
  <c r="B25" i="9"/>
  <c r="M11" i="10"/>
  <c r="T10" i="26"/>
  <c r="H37" i="17"/>
  <c r="Q14" i="19"/>
  <c r="R23" i="24"/>
  <c r="G14" i="24"/>
  <c r="N49" i="6"/>
  <c r="AV9" i="11"/>
  <c r="N41" i="11"/>
  <c r="D27" i="11"/>
  <c r="Y12" i="11"/>
  <c r="R37" i="8"/>
  <c r="BG30" i="8"/>
  <c r="Y15" i="8"/>
  <c r="AY13" i="8"/>
  <c r="AK23" i="8"/>
  <c r="AY45" i="9"/>
  <c r="CQ50" i="9"/>
  <c r="CB40" i="9"/>
  <c r="BU27" i="9"/>
  <c r="BF31" i="9"/>
  <c r="Y16" i="9"/>
  <c r="AC9" i="9"/>
  <c r="G29" i="9"/>
  <c r="D28" i="9"/>
  <c r="AC15" i="12"/>
  <c r="Z24" i="23"/>
  <c r="Z10" i="5"/>
  <c r="G37" i="12"/>
  <c r="N12" i="12"/>
  <c r="C40" i="23"/>
  <c r="D25" i="23"/>
  <c r="C30" i="10"/>
  <c r="O23" i="10"/>
  <c r="G7" i="10"/>
  <c r="H7" i="10" s="1"/>
  <c r="I7" i="10" s="1"/>
  <c r="J7" i="10" s="1"/>
  <c r="N34" i="5"/>
  <c r="R16" i="5"/>
  <c r="N11" i="22"/>
  <c r="N13" i="3"/>
  <c r="N11" i="3"/>
  <c r="D46" i="3"/>
  <c r="B31" i="24"/>
  <c r="X11" i="8"/>
  <c r="BP8" i="9"/>
  <c r="M42" i="23"/>
  <c r="H7" i="20"/>
  <c r="AA20" i="26"/>
  <c r="H8" i="18"/>
  <c r="Z47" i="13"/>
  <c r="AK28" i="13"/>
  <c r="AY50" i="6"/>
  <c r="AN23" i="6"/>
  <c r="AJ10" i="6"/>
  <c r="AY33" i="11"/>
  <c r="N42" i="11"/>
  <c r="AK35" i="11"/>
  <c r="Z8" i="11"/>
  <c r="AC50" i="8"/>
  <c r="N48" i="8"/>
  <c r="AK28" i="8"/>
  <c r="AY23" i="8"/>
  <c r="AN21" i="8"/>
  <c r="AU12" i="9"/>
  <c r="CM22" i="9"/>
  <c r="CC30" i="9"/>
  <c r="BR32" i="9"/>
  <c r="BG26" i="9"/>
  <c r="AN18" i="9"/>
  <c r="O30" i="9"/>
  <c r="G15" i="9"/>
  <c r="Z42" i="12"/>
  <c r="Y19" i="12"/>
  <c r="AC10" i="23"/>
  <c r="AC31" i="10"/>
  <c r="AC36" i="5"/>
  <c r="R32" i="12"/>
  <c r="O23" i="12"/>
  <c r="O8" i="12"/>
  <c r="N31" i="23"/>
  <c r="C25" i="10"/>
  <c r="G35" i="10"/>
  <c r="N23" i="10"/>
  <c r="G31" i="5"/>
  <c r="G42" i="22"/>
  <c r="G36" i="22"/>
  <c r="G30" i="22"/>
  <c r="R23" i="22"/>
  <c r="O39" i="22"/>
  <c r="O29" i="3"/>
  <c r="D8" i="3"/>
  <c r="B28" i="24"/>
  <c r="AI11" i="6"/>
  <c r="CA26" i="8"/>
  <c r="B24" i="8"/>
  <c r="AT31" i="9"/>
  <c r="B29" i="12"/>
  <c r="X26" i="23"/>
  <c r="X19" i="5"/>
  <c r="AD18" i="19"/>
  <c r="T34" i="19"/>
  <c r="T9" i="18"/>
  <c r="AA38" i="20"/>
  <c r="Q13" i="17"/>
  <c r="H47" i="18"/>
  <c r="O48" i="24"/>
  <c r="Y35" i="24"/>
  <c r="D28" i="24"/>
  <c r="AC16" i="24"/>
  <c r="Y12" i="24"/>
  <c r="AV41" i="13"/>
  <c r="Z25" i="13"/>
  <c r="G21" i="13"/>
  <c r="D13" i="13"/>
  <c r="AK7" i="13"/>
  <c r="AU49" i="6"/>
  <c r="AK40" i="6"/>
  <c r="AJ29" i="6"/>
  <c r="Y7" i="6"/>
  <c r="Z10" i="6"/>
  <c r="D42" i="11"/>
  <c r="AC35" i="11"/>
  <c r="N30" i="11"/>
  <c r="AK23" i="11"/>
  <c r="O10" i="11"/>
  <c r="AC7" i="11"/>
  <c r="AD7" i="11" s="1"/>
  <c r="AE7" i="11" s="1"/>
  <c r="AF7" i="11" s="1"/>
  <c r="BR50" i="8"/>
  <c r="CM46" i="8"/>
  <c r="AV46" i="8"/>
  <c r="BU44" i="8"/>
  <c r="AY42" i="8"/>
  <c r="AK40" i="8"/>
  <c r="AU36" i="8"/>
  <c r="CF23" i="8"/>
  <c r="Y18" i="8"/>
  <c r="BU21" i="8"/>
  <c r="O21" i="8"/>
  <c r="BJ19" i="8"/>
  <c r="BF11" i="8"/>
  <c r="CQ15" i="8"/>
  <c r="D16" i="8"/>
  <c r="AV50" i="9"/>
  <c r="AV19" i="9"/>
  <c r="CQ30" i="9"/>
  <c r="CQ26" i="9"/>
  <c r="CC29" i="9"/>
  <c r="CF12" i="9"/>
  <c r="BU35" i="9"/>
  <c r="BQ22" i="9"/>
  <c r="BG20" i="9"/>
  <c r="AK50" i="9"/>
  <c r="AN10" i="9"/>
  <c r="Y40" i="9"/>
  <c r="Y19" i="9"/>
  <c r="Y17" i="9"/>
  <c r="N7" i="9"/>
  <c r="G10" i="9"/>
  <c r="C20" i="9"/>
  <c r="Z45" i="12"/>
  <c r="AC41" i="12"/>
  <c r="Z32" i="12"/>
  <c r="Y27" i="23"/>
  <c r="Y14" i="23"/>
  <c r="AC34" i="10"/>
  <c r="Z22" i="10"/>
  <c r="AC39" i="5"/>
  <c r="Z27" i="5"/>
  <c r="AC14" i="5"/>
  <c r="Z7" i="5"/>
  <c r="G49" i="12"/>
  <c r="G34" i="12"/>
  <c r="D30" i="12"/>
  <c r="N14" i="12"/>
  <c r="N49" i="23"/>
  <c r="N47" i="23"/>
  <c r="G37" i="23"/>
  <c r="R15" i="23"/>
  <c r="N46" i="10"/>
  <c r="O41" i="10"/>
  <c r="G37" i="10"/>
  <c r="N30" i="10"/>
  <c r="G25" i="10"/>
  <c r="O19" i="10"/>
  <c r="G9" i="10"/>
  <c r="G37" i="5"/>
  <c r="O12" i="5"/>
  <c r="N50" i="5"/>
  <c r="D13" i="5"/>
  <c r="D12" i="22"/>
  <c r="C19" i="22"/>
  <c r="C47" i="22"/>
  <c r="C41" i="22"/>
  <c r="N20" i="22"/>
  <c r="N37" i="22"/>
  <c r="R15" i="22"/>
  <c r="O46" i="22"/>
  <c r="R9" i="22"/>
  <c r="O19" i="3"/>
  <c r="R44" i="3"/>
  <c r="O48" i="3"/>
  <c r="R32" i="3"/>
  <c r="O14" i="3"/>
  <c r="R20" i="3"/>
  <c r="O38" i="3"/>
  <c r="R8" i="3"/>
  <c r="G30" i="3"/>
  <c r="D27" i="3"/>
  <c r="C17" i="3"/>
  <c r="M22" i="13"/>
  <c r="BP45" i="8"/>
  <c r="AT25" i="9"/>
  <c r="X38" i="10"/>
  <c r="H33" i="19"/>
  <c r="AA37" i="20"/>
  <c r="E35" i="17"/>
  <c r="D49" i="24"/>
  <c r="AV42" i="24"/>
  <c r="R33" i="24"/>
  <c r="AU26" i="24"/>
  <c r="R10" i="24"/>
  <c r="R26" i="13"/>
  <c r="G20" i="13"/>
  <c r="AJ7" i="13"/>
  <c r="AC44" i="6"/>
  <c r="AC30" i="6"/>
  <c r="AY42" i="11"/>
  <c r="Z49" i="11"/>
  <c r="Y31" i="11"/>
  <c r="O15" i="11"/>
  <c r="AJ10" i="11"/>
  <c r="C43" i="8"/>
  <c r="AJ40" i="8"/>
  <c r="N38" i="8"/>
  <c r="Z34" i="8"/>
  <c r="G32" i="8"/>
  <c r="Z29" i="8"/>
  <c r="AY25" i="8"/>
  <c r="AU11" i="8"/>
  <c r="CB8" i="8"/>
  <c r="BJ10" i="8"/>
  <c r="AU42" i="9"/>
  <c r="AV18" i="9"/>
  <c r="CQ44" i="9"/>
  <c r="CF42" i="9"/>
  <c r="CB33" i="9"/>
  <c r="BG12" i="9"/>
  <c r="AN41" i="9"/>
  <c r="AN27" i="9"/>
  <c r="R42" i="9"/>
  <c r="O29" i="9"/>
  <c r="R18" i="9"/>
  <c r="D24" i="9"/>
  <c r="Y32" i="12"/>
  <c r="Z40" i="23"/>
  <c r="Z26" i="10"/>
  <c r="Y7" i="5"/>
  <c r="G25" i="12"/>
  <c r="G14" i="12"/>
  <c r="O26" i="23"/>
  <c r="G32" i="10"/>
  <c r="G16" i="10"/>
  <c r="N37" i="5"/>
  <c r="O22" i="5"/>
  <c r="O17" i="5"/>
  <c r="C12" i="22"/>
  <c r="O15" i="22"/>
  <c r="N46" i="22"/>
  <c r="N48" i="3"/>
  <c r="N38" i="3"/>
  <c r="D24" i="3"/>
  <c r="AA23" i="19"/>
  <c r="C50" i="24"/>
  <c r="AV21" i="24"/>
  <c r="AJ15" i="24"/>
  <c r="C48" i="13"/>
  <c r="N27" i="13"/>
  <c r="AC8" i="13"/>
  <c r="R37" i="6"/>
  <c r="Y25" i="6"/>
  <c r="O15" i="6"/>
  <c r="AY21" i="11"/>
  <c r="N44" i="11"/>
  <c r="AK32" i="11"/>
  <c r="Y18" i="11"/>
  <c r="D49" i="8"/>
  <c r="AV42" i="8"/>
  <c r="AN36" i="8"/>
  <c r="AV32" i="8"/>
  <c r="CC23" i="8"/>
  <c r="CQ17" i="8"/>
  <c r="AK12" i="8"/>
  <c r="CQ8" i="8"/>
  <c r="AV27" i="9"/>
  <c r="BQ49" i="9"/>
  <c r="BQ12" i="9"/>
  <c r="AN22" i="9"/>
  <c r="AC39" i="9"/>
  <c r="N46" i="9"/>
  <c r="C24" i="9"/>
  <c r="Y36" i="12"/>
  <c r="Y40" i="23"/>
  <c r="Z17" i="23"/>
  <c r="AC7" i="23"/>
  <c r="AD7" i="23" s="1"/>
  <c r="AE7" i="23" s="1"/>
  <c r="AF7" i="23" s="1"/>
  <c r="AC38" i="10"/>
  <c r="Z13" i="10"/>
  <c r="Z30" i="5"/>
  <c r="C20" i="12"/>
  <c r="R10" i="12"/>
  <c r="O15" i="23"/>
  <c r="D40" i="10"/>
  <c r="G30" i="5"/>
  <c r="N17" i="5"/>
  <c r="R8" i="5"/>
  <c r="N29" i="22"/>
  <c r="R35" i="22"/>
  <c r="G23" i="22"/>
  <c r="G12" i="22"/>
  <c r="R37" i="3"/>
  <c r="D10" i="3"/>
  <c r="X9" i="13"/>
  <c r="AT19" i="6"/>
  <c r="CL28" i="9"/>
  <c r="M18" i="12"/>
  <c r="B21" i="5"/>
  <c r="T47" i="17"/>
  <c r="AA27" i="19"/>
  <c r="E33" i="17"/>
  <c r="AN44" i="24"/>
  <c r="N35" i="24"/>
  <c r="C21" i="13"/>
  <c r="AN15" i="13"/>
  <c r="G21" i="6"/>
  <c r="AC37" i="11"/>
  <c r="C49" i="8"/>
  <c r="BQ44" i="8"/>
  <c r="Y41" i="8"/>
  <c r="CN25" i="8"/>
  <c r="CB23" i="8"/>
  <c r="C23" i="8"/>
  <c r="BU12" i="8"/>
  <c r="AN7" i="8"/>
  <c r="AO7" i="8" s="1"/>
  <c r="AP7" i="8" s="1"/>
  <c r="AQ7" i="8" s="1"/>
  <c r="CN44" i="9"/>
  <c r="CQ14" i="9"/>
  <c r="CF32" i="9"/>
  <c r="BU38" i="9"/>
  <c r="BQ25" i="9"/>
  <c r="BG11" i="9"/>
  <c r="AN8" i="9"/>
  <c r="Y20" i="9"/>
  <c r="O17" i="9"/>
  <c r="D17" i="9"/>
  <c r="AC21" i="12"/>
  <c r="Z30" i="23"/>
  <c r="Y17" i="10"/>
  <c r="Y30" i="5"/>
  <c r="O31" i="12"/>
  <c r="R19" i="12"/>
  <c r="R44" i="23"/>
  <c r="O32" i="23"/>
  <c r="D21" i="23"/>
  <c r="C33" i="10"/>
  <c r="G43" i="10"/>
  <c r="D12" i="10"/>
  <c r="D34" i="10"/>
  <c r="G43" i="5"/>
  <c r="C12" i="5"/>
  <c r="D37" i="22"/>
  <c r="C30" i="22"/>
  <c r="N36" i="3"/>
  <c r="N24" i="3"/>
  <c r="C20" i="3"/>
  <c r="X7" i="13"/>
  <c r="AI16" i="11"/>
  <c r="CL27" i="9"/>
  <c r="M15" i="12"/>
  <c r="B16" i="5"/>
  <c r="T44" i="20"/>
  <c r="E32" i="17"/>
  <c r="G36" i="24"/>
  <c r="AK22" i="24"/>
  <c r="D34" i="13"/>
  <c r="G26" i="13"/>
  <c r="AJ14" i="13"/>
  <c r="Y36" i="6"/>
  <c r="G19" i="6"/>
  <c r="C13" i="6"/>
  <c r="R50" i="11"/>
  <c r="D13" i="11"/>
  <c r="CC46" i="8"/>
  <c r="BG38" i="8"/>
  <c r="AJ19" i="8"/>
  <c r="CM16" i="8"/>
  <c r="D17" i="8"/>
  <c r="CN7" i="8"/>
  <c r="AY32" i="9"/>
  <c r="AV8" i="9"/>
  <c r="CM11" i="9"/>
  <c r="CF23" i="9"/>
  <c r="BU48" i="9"/>
  <c r="BU11" i="9"/>
  <c r="BF11" i="9"/>
  <c r="AN14" i="9"/>
  <c r="R36" i="9"/>
  <c r="G33" i="9"/>
  <c r="Y48" i="12"/>
  <c r="Z29" i="10"/>
  <c r="AC18" i="5"/>
  <c r="G46" i="12"/>
  <c r="D27" i="12"/>
  <c r="R50" i="23"/>
  <c r="G34" i="23"/>
  <c r="D23" i="23"/>
  <c r="N10" i="10"/>
  <c r="N43" i="5"/>
  <c r="D25" i="5"/>
  <c r="O14" i="5"/>
  <c r="G45" i="22"/>
  <c r="G37" i="22"/>
  <c r="G31" i="22"/>
  <c r="C37" i="22"/>
  <c r="D22" i="22"/>
  <c r="O47" i="3"/>
  <c r="G12" i="3"/>
  <c r="C12" i="3"/>
  <c r="X11" i="13"/>
  <c r="AT39" i="8"/>
  <c r="X15" i="9"/>
  <c r="M14" i="12"/>
  <c r="B17" i="5"/>
  <c r="T27" i="26"/>
  <c r="Q19" i="26"/>
  <c r="Q31" i="18"/>
  <c r="N39" i="24"/>
  <c r="AK28" i="24"/>
  <c r="C34" i="13"/>
  <c r="Z47" i="6"/>
  <c r="O42" i="6"/>
  <c r="O41" i="6"/>
  <c r="N37" i="6"/>
  <c r="O28" i="6"/>
  <c r="AY30" i="11"/>
  <c r="O27" i="11"/>
  <c r="CF42" i="8"/>
  <c r="R41" i="8"/>
  <c r="D39" i="8"/>
  <c r="AN32" i="8"/>
  <c r="CB26" i="8"/>
  <c r="R24" i="8"/>
  <c r="AK18" i="8"/>
  <c r="CC14" i="8"/>
  <c r="CM7" i="8"/>
  <c r="AU8" i="9"/>
  <c r="CF49" i="9"/>
  <c r="CC20" i="9"/>
  <c r="BG45" i="9"/>
  <c r="AC42" i="9"/>
  <c r="AC28" i="9"/>
  <c r="D40" i="9"/>
  <c r="Y35" i="12"/>
  <c r="Z16" i="12"/>
  <c r="Y43" i="23"/>
  <c r="AC50" i="10"/>
  <c r="Y20" i="10"/>
  <c r="Y9" i="10"/>
  <c r="AC29" i="5"/>
  <c r="C42" i="12"/>
  <c r="C27" i="12"/>
  <c r="G40" i="23"/>
  <c r="D30" i="23"/>
  <c r="C23" i="23"/>
  <c r="O38" i="10"/>
  <c r="D8" i="10"/>
  <c r="R40" i="5"/>
  <c r="C25" i="5"/>
  <c r="C32" i="5"/>
  <c r="C23" i="22"/>
  <c r="G8" i="22"/>
  <c r="R17" i="3"/>
  <c r="C22" i="3"/>
  <c r="AT45" i="24"/>
  <c r="X9" i="11"/>
  <c r="BP36" i="9"/>
  <c r="B16" i="23"/>
  <c r="B7" i="5"/>
  <c r="T42" i="20"/>
  <c r="Q49" i="19"/>
  <c r="AY27" i="13"/>
  <c r="Y7" i="13"/>
  <c r="N42" i="6"/>
  <c r="D8" i="6"/>
  <c r="G18" i="6"/>
  <c r="BJ40" i="8"/>
  <c r="BU36" i="8"/>
  <c r="BJ30" i="8"/>
  <c r="AV17" i="8"/>
  <c r="AK9" i="8"/>
  <c r="N17" i="8"/>
  <c r="AN11" i="8"/>
  <c r="AU15" i="9"/>
  <c r="CN13" i="9"/>
  <c r="CB20" i="9"/>
  <c r="BR15" i="9"/>
  <c r="AK18" i="9"/>
  <c r="G31" i="9"/>
  <c r="AC47" i="12"/>
  <c r="Y16" i="12"/>
  <c r="Z33" i="23"/>
  <c r="Z37" i="10"/>
  <c r="D48" i="12"/>
  <c r="G31" i="12"/>
  <c r="R26" i="12"/>
  <c r="O50" i="23"/>
  <c r="D36" i="23"/>
  <c r="C28" i="23"/>
  <c r="N17" i="23"/>
  <c r="O49" i="10"/>
  <c r="O33" i="10"/>
  <c r="C8" i="10"/>
  <c r="D17" i="5"/>
  <c r="G7" i="5"/>
  <c r="H7" i="5" s="1"/>
  <c r="I7" i="5" s="1"/>
  <c r="J7" i="5" s="1"/>
  <c r="R19" i="22"/>
  <c r="G14" i="3"/>
  <c r="C29" i="3"/>
  <c r="B35" i="6"/>
  <c r="X37" i="8"/>
  <c r="X26" i="9"/>
  <c r="M46" i="10"/>
  <c r="T15" i="20"/>
  <c r="Q17" i="26"/>
  <c r="Q29" i="18"/>
  <c r="R24" i="24"/>
  <c r="AV7" i="24"/>
  <c r="AN28" i="13"/>
  <c r="Y12" i="13"/>
  <c r="C43" i="6"/>
  <c r="G34" i="6"/>
  <c r="AY22" i="6"/>
  <c r="AU14" i="6"/>
  <c r="AY12" i="6"/>
  <c r="AV30" i="11"/>
  <c r="Z12" i="11"/>
  <c r="BQ47" i="8"/>
  <c r="N46" i="8"/>
  <c r="BF41" i="8"/>
  <c r="C35" i="8"/>
  <c r="CB32" i="8"/>
  <c r="AN28" i="8"/>
  <c r="BJ24" i="8"/>
  <c r="AJ9" i="8"/>
  <c r="AC9" i="8"/>
  <c r="CN47" i="9"/>
  <c r="CM13" i="9"/>
  <c r="CC40" i="9"/>
  <c r="CF26" i="9"/>
  <c r="CF8" i="9"/>
  <c r="BU17" i="9"/>
  <c r="BF30" i="9"/>
  <c r="AJ44" i="9"/>
  <c r="AN19" i="9"/>
  <c r="R48" i="9"/>
  <c r="R26" i="9"/>
  <c r="N10" i="9"/>
  <c r="C18" i="9"/>
  <c r="Y33" i="23"/>
  <c r="Y20" i="23"/>
  <c r="AC28" i="10"/>
  <c r="AC23" i="5"/>
  <c r="C48" i="12"/>
  <c r="C33" i="12"/>
  <c r="R28" i="12"/>
  <c r="O12" i="12"/>
  <c r="D40" i="23"/>
  <c r="R19" i="23"/>
  <c r="G40" i="10"/>
  <c r="D41" i="10"/>
  <c r="D36" i="5"/>
  <c r="C17" i="5"/>
  <c r="R44" i="22"/>
  <c r="R32" i="22"/>
  <c r="O11" i="22"/>
  <c r="D27" i="22"/>
  <c r="R10" i="22"/>
  <c r="O13" i="3"/>
  <c r="O33" i="3"/>
  <c r="O11" i="3"/>
  <c r="G7" i="3"/>
  <c r="H7" i="3" s="1"/>
  <c r="I7" i="3" s="1"/>
  <c r="C37" i="3"/>
  <c r="M26" i="24"/>
  <c r="M49" i="11"/>
  <c r="BP34" i="9"/>
  <c r="M43" i="23"/>
  <c r="H8" i="20"/>
  <c r="Q13" i="26"/>
  <c r="Q18" i="18"/>
  <c r="C19" i="24"/>
  <c r="G15" i="24"/>
  <c r="AJ23" i="13"/>
  <c r="AJ18" i="13"/>
  <c r="D50" i="6"/>
  <c r="AY43" i="6"/>
  <c r="AK34" i="11"/>
  <c r="O13" i="11"/>
  <c r="CN28" i="8"/>
  <c r="BQ14" i="8"/>
  <c r="BG14" i="8"/>
  <c r="CN11" i="8"/>
  <c r="Z14" i="8"/>
  <c r="AU31" i="9"/>
  <c r="CN22" i="9"/>
  <c r="BU41" i="9"/>
  <c r="BJ48" i="9"/>
  <c r="Z37" i="9"/>
  <c r="N40" i="9"/>
  <c r="R14" i="9"/>
  <c r="D13" i="9"/>
  <c r="AC44" i="10"/>
  <c r="Y41" i="10"/>
  <c r="AC10" i="10"/>
  <c r="AC32" i="5"/>
  <c r="N43" i="12"/>
  <c r="D48" i="23"/>
  <c r="O29" i="23"/>
  <c r="C14" i="23"/>
  <c r="C11" i="10"/>
  <c r="D38" i="10"/>
  <c r="G42" i="5"/>
  <c r="C36" i="5"/>
  <c r="G27" i="5"/>
  <c r="G13" i="5"/>
  <c r="C27" i="22"/>
  <c r="C38" i="22"/>
  <c r="N33" i="3"/>
  <c r="D25" i="3"/>
  <c r="B29" i="6"/>
  <c r="CL30" i="8"/>
  <c r="B8" i="9"/>
  <c r="X42" i="5"/>
  <c r="AD45" i="26"/>
  <c r="H17" i="17"/>
  <c r="Q13" i="19"/>
  <c r="O24" i="24"/>
  <c r="R46" i="13"/>
  <c r="AN35" i="13"/>
  <c r="AY42" i="6"/>
  <c r="AU29" i="6"/>
  <c r="AV44" i="11"/>
  <c r="AJ34" i="11"/>
  <c r="AY41" i="8"/>
  <c r="AC33" i="8"/>
  <c r="BQ31" i="8"/>
  <c r="CM28" i="8"/>
  <c r="BG24" i="8"/>
  <c r="CC21" i="8"/>
  <c r="AC19" i="8"/>
  <c r="BF14" i="8"/>
  <c r="N10" i="8"/>
  <c r="Y14" i="8"/>
  <c r="AY36" i="9"/>
  <c r="CQ27" i="9"/>
  <c r="BR17" i="9"/>
  <c r="BF44" i="9"/>
  <c r="BG32" i="9"/>
  <c r="AK33" i="9"/>
  <c r="AC49" i="9"/>
  <c r="C13" i="9"/>
  <c r="AC28" i="12"/>
  <c r="Y24" i="23"/>
  <c r="Z19" i="10"/>
  <c r="O49" i="12"/>
  <c r="R34" i="12"/>
  <c r="N18" i="12"/>
  <c r="C46" i="23"/>
  <c r="N29" i="23"/>
  <c r="G7" i="23"/>
  <c r="H7" i="23" s="1"/>
  <c r="I7" i="23" s="1"/>
  <c r="J7" i="23" s="1"/>
  <c r="D23" i="10"/>
  <c r="D48" i="10"/>
  <c r="D21" i="5"/>
  <c r="R50" i="22"/>
  <c r="O26" i="22"/>
  <c r="O18" i="22"/>
  <c r="O17" i="22"/>
  <c r="O38" i="22"/>
  <c r="O16" i="3"/>
  <c r="O28" i="3"/>
  <c r="C9" i="3"/>
  <c r="C9" i="15"/>
  <c r="J12" i="1"/>
  <c r="H16" i="1"/>
  <c r="Q50" i="20"/>
  <c r="E45" i="20"/>
  <c r="Q42" i="20"/>
  <c r="E37" i="20"/>
  <c r="Q34" i="20"/>
  <c r="E29" i="20"/>
  <c r="Q26" i="20"/>
  <c r="E21" i="20"/>
  <c r="Q18" i="20"/>
  <c r="E13" i="20"/>
  <c r="Q10" i="20"/>
  <c r="E50" i="20"/>
  <c r="Q47" i="20"/>
  <c r="E42" i="20"/>
  <c r="Q39" i="20"/>
  <c r="E34" i="20"/>
  <c r="Q31" i="20"/>
  <c r="E26" i="20"/>
  <c r="Q23" i="20"/>
  <c r="E18" i="20"/>
  <c r="Q15" i="20"/>
  <c r="E10" i="20"/>
  <c r="Q7" i="20"/>
  <c r="E47" i="20"/>
  <c r="Q44" i="20"/>
  <c r="E39" i="20"/>
  <c r="Q36" i="20"/>
  <c r="E31" i="20"/>
  <c r="Q28" i="20"/>
  <c r="E23" i="20"/>
  <c r="Q20" i="20"/>
  <c r="E15" i="20"/>
  <c r="Q12" i="20"/>
  <c r="E7" i="20"/>
  <c r="Q49" i="20"/>
  <c r="E44" i="20"/>
  <c r="Q41" i="20"/>
  <c r="E36" i="20"/>
  <c r="Q33" i="20"/>
  <c r="E28" i="20"/>
  <c r="Q25" i="20"/>
  <c r="E20" i="20"/>
  <c r="Q17" i="20"/>
  <c r="E12" i="20"/>
  <c r="Q9" i="20"/>
  <c r="E49" i="20"/>
  <c r="Q46" i="20"/>
  <c r="E41" i="20"/>
  <c r="Q38" i="20"/>
  <c r="E33" i="20"/>
  <c r="Q30" i="20"/>
  <c r="E25" i="20"/>
  <c r="Q22" i="20"/>
  <c r="E17" i="20"/>
  <c r="Q14" i="20"/>
  <c r="E9" i="20"/>
  <c r="E46" i="20"/>
  <c r="Q43" i="20"/>
  <c r="E38" i="20"/>
  <c r="Q35" i="20"/>
  <c r="E30" i="20"/>
  <c r="Q27" i="20"/>
  <c r="E22" i="20"/>
  <c r="Q19" i="20"/>
  <c r="E14" i="20"/>
  <c r="Q11" i="20"/>
  <c r="Q48" i="20"/>
  <c r="E43" i="20"/>
  <c r="Q40" i="20"/>
  <c r="E35" i="20"/>
  <c r="Q32" i="20"/>
  <c r="E27" i="20"/>
  <c r="Q24" i="20"/>
  <c r="E19" i="20"/>
  <c r="Q16" i="20"/>
  <c r="E11" i="20"/>
  <c r="Q8" i="20"/>
  <c r="E48" i="20"/>
  <c r="Q45" i="20"/>
  <c r="E40" i="20"/>
  <c r="Q37" i="20"/>
  <c r="E32" i="20"/>
  <c r="Q29" i="20"/>
  <c r="E24" i="20"/>
  <c r="Q21" i="20"/>
  <c r="E16" i="20"/>
  <c r="Q13" i="20"/>
  <c r="E8" i="20"/>
  <c r="E43" i="19"/>
  <c r="E35" i="19"/>
  <c r="E27" i="19"/>
  <c r="E19" i="19"/>
  <c r="E11" i="19"/>
  <c r="E48" i="19"/>
  <c r="E40" i="19"/>
  <c r="E32" i="19"/>
  <c r="E24" i="19"/>
  <c r="E16" i="19"/>
  <c r="E8" i="19"/>
  <c r="E45" i="19"/>
  <c r="E37" i="19"/>
  <c r="E29" i="19"/>
  <c r="E21" i="19"/>
  <c r="E13" i="19"/>
  <c r="E50" i="19"/>
  <c r="E42" i="19"/>
  <c r="E34" i="19"/>
  <c r="E26" i="19"/>
  <c r="E18" i="19"/>
  <c r="E10" i="19"/>
  <c r="E47" i="19"/>
  <c r="E39" i="19"/>
  <c r="E31" i="19"/>
  <c r="E23" i="19"/>
  <c r="E15" i="19"/>
  <c r="E7" i="19"/>
  <c r="E44" i="19"/>
  <c r="E36" i="19"/>
  <c r="E28" i="19"/>
  <c r="E20" i="19"/>
  <c r="E12" i="19"/>
  <c r="E49" i="19"/>
  <c r="E41" i="19"/>
  <c r="E33" i="19"/>
  <c r="E25" i="19"/>
  <c r="E17" i="19"/>
  <c r="E9" i="19"/>
  <c r="E46" i="19"/>
  <c r="E38" i="19"/>
  <c r="E30" i="19"/>
  <c r="E22" i="19"/>
  <c r="E14" i="19"/>
  <c r="F13" i="1"/>
  <c r="G17" i="1"/>
  <c r="I16" i="1"/>
  <c r="H17" i="1"/>
  <c r="H12" i="1"/>
  <c r="E12" i="1"/>
  <c r="J16" i="1"/>
  <c r="E17" i="1"/>
  <c r="J17" i="1"/>
  <c r="J13" i="1"/>
  <c r="E16" i="1"/>
  <c r="F12" i="1"/>
  <c r="G16" i="1"/>
  <c r="F17" i="1"/>
  <c r="F14" i="1"/>
  <c r="I12" i="1"/>
  <c r="F16" i="1"/>
  <c r="I15" i="1"/>
  <c r="H15" i="1"/>
  <c r="E15" i="1"/>
  <c r="G15" i="1"/>
  <c r="J15" i="1"/>
  <c r="F15" i="1"/>
  <c r="H14" i="1"/>
  <c r="J14" i="1"/>
  <c r="E14" i="1"/>
  <c r="G14" i="1"/>
  <c r="I14" i="1"/>
  <c r="E13" i="1"/>
  <c r="I13" i="1"/>
  <c r="H13" i="1"/>
  <c r="G13" i="1"/>
  <c r="I17" i="1"/>
  <c r="S8" i="8" l="1"/>
  <c r="T8" i="8" s="1"/>
  <c r="U8" i="8" s="1"/>
  <c r="CG9" i="8"/>
  <c r="AZ8" i="11"/>
  <c r="BA8" i="11" s="1"/>
  <c r="BB8" i="11" s="1"/>
  <c r="AZ8" i="6"/>
  <c r="BA8" i="6" s="1"/>
  <c r="BB8" i="6" s="1"/>
  <c r="S8" i="10"/>
  <c r="T8" i="10" s="1"/>
  <c r="U8" i="10" s="1"/>
  <c r="AF7" i="20"/>
  <c r="AG7" i="20" s="1"/>
  <c r="CR8" i="9"/>
  <c r="CS8" i="9" s="1"/>
  <c r="CT8" i="9" s="1"/>
  <c r="CG8" i="9"/>
  <c r="CH8" i="9" s="1"/>
  <c r="CI8" i="9" s="1"/>
  <c r="AF7" i="26"/>
  <c r="AG7" i="26" s="1"/>
  <c r="H9" i="6"/>
  <c r="BV10" i="8"/>
  <c r="S8" i="9"/>
  <c r="T8" i="9" s="1"/>
  <c r="U8" i="9" s="1"/>
  <c r="CR11" i="8"/>
  <c r="CG9" i="9"/>
  <c r="S8" i="11"/>
  <c r="T8" i="11" s="1"/>
  <c r="U8" i="11" s="1"/>
  <c r="AD8" i="24"/>
  <c r="S8" i="12"/>
  <c r="T8" i="12" s="1"/>
  <c r="U8" i="12" s="1"/>
  <c r="S10" i="22"/>
  <c r="CG8" i="8"/>
  <c r="CH8" i="8" s="1"/>
  <c r="CI8" i="8" s="1"/>
  <c r="H9" i="13"/>
  <c r="AZ11" i="9"/>
  <c r="AD9" i="9"/>
  <c r="S9" i="23"/>
  <c r="T9" i="23" s="1"/>
  <c r="U9" i="23" s="1"/>
  <c r="BK9" i="8"/>
  <c r="S8" i="23"/>
  <c r="T8" i="23" s="1"/>
  <c r="U8" i="23" s="1"/>
  <c r="AZ8" i="24"/>
  <c r="BA8" i="24" s="1"/>
  <c r="BB8" i="24" s="1"/>
  <c r="BV11" i="9"/>
  <c r="BV8" i="8"/>
  <c r="BW8" i="8" s="1"/>
  <c r="BX8" i="8" s="1"/>
  <c r="AD9" i="8"/>
  <c r="H18" i="6"/>
  <c r="AO8" i="9"/>
  <c r="AP8" i="9" s="1"/>
  <c r="AQ8" i="9" s="1"/>
  <c r="AZ8" i="8"/>
  <c r="BA8" i="8" s="1"/>
  <c r="BB8" i="8" s="1"/>
  <c r="H11" i="10"/>
  <c r="H13" i="23"/>
  <c r="I13" i="23" s="1"/>
  <c r="J13" i="23" s="1"/>
  <c r="BV13" i="9"/>
  <c r="AD9" i="6"/>
  <c r="AE9" i="6" s="1"/>
  <c r="AF9" i="6" s="1"/>
  <c r="AO13" i="13"/>
  <c r="S9" i="5"/>
  <c r="S8" i="22"/>
  <c r="T8" i="22" s="1"/>
  <c r="U8" i="22" s="1"/>
  <c r="BV9" i="8"/>
  <c r="S9" i="8"/>
  <c r="H8" i="13"/>
  <c r="I8" i="13" s="1"/>
  <c r="J8" i="13" s="1"/>
  <c r="S41" i="8"/>
  <c r="AD18" i="5"/>
  <c r="AE18" i="5" s="1"/>
  <c r="AF18" i="5" s="1"/>
  <c r="AD14" i="5"/>
  <c r="AE14" i="5" s="1"/>
  <c r="AF14" i="5" s="1"/>
  <c r="H18" i="12"/>
  <c r="H8" i="22"/>
  <c r="I8" i="22" s="1"/>
  <c r="J8" i="22" s="1"/>
  <c r="H9" i="5"/>
  <c r="H8" i="23"/>
  <c r="I8" i="23" s="1"/>
  <c r="J8" i="23" s="1"/>
  <c r="AD15" i="10"/>
  <c r="AD8" i="10"/>
  <c r="AE8" i="10" s="1"/>
  <c r="AF8" i="10" s="1"/>
  <c r="AD21" i="9"/>
  <c r="H40" i="10"/>
  <c r="AD33" i="9"/>
  <c r="AE33" i="9" s="1"/>
  <c r="AF33" i="9" s="1"/>
  <c r="H46" i="12"/>
  <c r="H17" i="11"/>
  <c r="CR13" i="8"/>
  <c r="BV15" i="8"/>
  <c r="S9" i="9"/>
  <c r="H13" i="6"/>
  <c r="H8" i="5"/>
  <c r="I8" i="5" s="1"/>
  <c r="J8" i="5" s="1"/>
  <c r="CG18" i="9"/>
  <c r="CR12" i="8"/>
  <c r="S8" i="13"/>
  <c r="T8" i="13" s="1"/>
  <c r="U8" i="13" s="1"/>
  <c r="AD8" i="11"/>
  <c r="AE8" i="11" s="1"/>
  <c r="AF8" i="11" s="1"/>
  <c r="CG11" i="9"/>
  <c r="AZ10" i="24"/>
  <c r="H8" i="24"/>
  <c r="I8" i="24" s="1"/>
  <c r="J8" i="24" s="1"/>
  <c r="AE8" i="20"/>
  <c r="BV10" i="9"/>
  <c r="BK10" i="8"/>
  <c r="CR26" i="9"/>
  <c r="AD16" i="24"/>
  <c r="H36" i="22"/>
  <c r="I36" i="22" s="1"/>
  <c r="J36" i="22" s="1"/>
  <c r="AD10" i="23"/>
  <c r="AZ23" i="8"/>
  <c r="AD15" i="12"/>
  <c r="S34" i="22"/>
  <c r="S25" i="24"/>
  <c r="H18" i="10"/>
  <c r="H45" i="5"/>
  <c r="AD41" i="10"/>
  <c r="H18" i="22"/>
  <c r="S25" i="8"/>
  <c r="S10" i="5"/>
  <c r="BK10" i="9"/>
  <c r="S17" i="23"/>
  <c r="T17" i="23" s="1"/>
  <c r="U17" i="23" s="1"/>
  <c r="AO36" i="11"/>
  <c r="CR11" i="9"/>
  <c r="CR43" i="8"/>
  <c r="H25" i="11"/>
  <c r="AZ27" i="11"/>
  <c r="AD11" i="13"/>
  <c r="CR23" i="8"/>
  <c r="AO12" i="11"/>
  <c r="AO11" i="11"/>
  <c r="S12" i="23"/>
  <c r="T12" i="23" s="1"/>
  <c r="U12" i="23" s="1"/>
  <c r="AD24" i="10"/>
  <c r="S17" i="9"/>
  <c r="S16" i="8"/>
  <c r="AO48" i="8"/>
  <c r="AD19" i="6"/>
  <c r="AZ10" i="13"/>
  <c r="H8" i="8"/>
  <c r="I8" i="8" s="1"/>
  <c r="J8" i="8" s="1"/>
  <c r="CR19" i="8"/>
  <c r="S15" i="6"/>
  <c r="AO39" i="24"/>
  <c r="BV18" i="9"/>
  <c r="BW18" i="9" s="1"/>
  <c r="BX18" i="9" s="1"/>
  <c r="H28" i="24"/>
  <c r="BK8" i="9"/>
  <c r="BL8" i="9" s="1"/>
  <c r="BM8" i="9" s="1"/>
  <c r="AO31" i="13"/>
  <c r="H38" i="5"/>
  <c r="S9" i="12"/>
  <c r="T9" i="12" s="1"/>
  <c r="U9" i="12" s="1"/>
  <c r="S13" i="22"/>
  <c r="H12" i="5"/>
  <c r="S44" i="13"/>
  <c r="S30" i="13"/>
  <c r="AD47" i="5"/>
  <c r="AD50" i="11"/>
  <c r="AZ44" i="6"/>
  <c r="H32" i="23"/>
  <c r="S12" i="9"/>
  <c r="CG47" i="9"/>
  <c r="AO28" i="6"/>
  <c r="H16" i="22"/>
  <c r="S10" i="23"/>
  <c r="T10" i="23" s="1"/>
  <c r="U10" i="23" s="1"/>
  <c r="H44" i="12"/>
  <c r="AD33" i="5"/>
  <c r="AZ19" i="9"/>
  <c r="S10" i="8"/>
  <c r="AO29" i="8"/>
  <c r="AZ17" i="6"/>
  <c r="CG19" i="9"/>
  <c r="AO9" i="8"/>
  <c r="S14" i="6"/>
  <c r="T14" i="6" s="1"/>
  <c r="U14" i="6" s="1"/>
  <c r="AO14" i="24"/>
  <c r="AD34" i="9"/>
  <c r="AE34" i="9" s="1"/>
  <c r="AF34" i="9" s="1"/>
  <c r="AZ9" i="11"/>
  <c r="BA9" i="11" s="1"/>
  <c r="BB9" i="11" s="1"/>
  <c r="AZ16" i="6"/>
  <c r="BV19" i="8"/>
  <c r="AO8" i="24"/>
  <c r="AP8" i="24" s="1"/>
  <c r="AQ8" i="24" s="1"/>
  <c r="AD15" i="11"/>
  <c r="S13" i="6"/>
  <c r="T13" i="6" s="1"/>
  <c r="U13" i="6" s="1"/>
  <c r="S10" i="10"/>
  <c r="S10" i="11"/>
  <c r="AO30" i="13"/>
  <c r="H18" i="11"/>
  <c r="S10" i="6"/>
  <c r="H17" i="13"/>
  <c r="S28" i="13"/>
  <c r="H16" i="6"/>
  <c r="AZ44" i="24"/>
  <c r="H9" i="24"/>
  <c r="AZ37" i="24"/>
  <c r="CR9" i="9"/>
  <c r="S10" i="13"/>
  <c r="H12" i="23"/>
  <c r="I12" i="23" s="1"/>
  <c r="J12" i="23" s="1"/>
  <c r="AZ34" i="24"/>
  <c r="AO8" i="11"/>
  <c r="AP8" i="11" s="1"/>
  <c r="AQ8" i="11" s="1"/>
  <c r="AO24" i="13"/>
  <c r="BV17" i="8"/>
  <c r="BW17" i="8" s="1"/>
  <c r="BX17" i="8" s="1"/>
  <c r="AZ22" i="24"/>
  <c r="H12" i="13"/>
  <c r="AO21" i="13"/>
  <c r="BV12" i="9"/>
  <c r="H11" i="13"/>
  <c r="I11" i="13" s="1"/>
  <c r="J11" i="13" s="1"/>
  <c r="AD47" i="9"/>
  <c r="AD11" i="11"/>
  <c r="AZ9" i="6"/>
  <c r="AO18" i="13"/>
  <c r="H8" i="6"/>
  <c r="I8" i="6" s="1"/>
  <c r="J8" i="6" s="1"/>
  <c r="BK8" i="8"/>
  <c r="BL8" i="8" s="1"/>
  <c r="BM8" i="8" s="1"/>
  <c r="AD44" i="8"/>
  <c r="AD45" i="12"/>
  <c r="S30" i="5"/>
  <c r="AD38" i="23"/>
  <c r="BK36" i="9"/>
  <c r="S23" i="23"/>
  <c r="T23" i="23" s="1"/>
  <c r="U23" i="23" s="1"/>
  <c r="AZ45" i="8"/>
  <c r="S29" i="23"/>
  <c r="CG19" i="8"/>
  <c r="AZ20" i="8"/>
  <c r="BA20" i="8" s="1"/>
  <c r="BB20" i="8" s="1"/>
  <c r="H45" i="23"/>
  <c r="H42" i="8"/>
  <c r="AO25" i="8"/>
  <c r="AZ40" i="9"/>
  <c r="AO41" i="11"/>
  <c r="AD28" i="6"/>
  <c r="H34" i="24"/>
  <c r="CR16" i="9"/>
  <c r="H50" i="24"/>
  <c r="AO14" i="8"/>
  <c r="AO30" i="8"/>
  <c r="H41" i="8"/>
  <c r="BK17" i="8"/>
  <c r="BL17" i="8" s="1"/>
  <c r="BM17" i="8" s="1"/>
  <c r="BK33" i="8"/>
  <c r="H35" i="24"/>
  <c r="AO45" i="6"/>
  <c r="AD41" i="13"/>
  <c r="H30" i="11"/>
  <c r="S37" i="11"/>
  <c r="AO44" i="13"/>
  <c r="H15" i="24"/>
  <c r="AO36" i="8"/>
  <c r="S16" i="5"/>
  <c r="T16" i="5" s="1"/>
  <c r="U16" i="5" s="1"/>
  <c r="AD16" i="23"/>
  <c r="AO46" i="6"/>
  <c r="CR18" i="9"/>
  <c r="S44" i="12"/>
  <c r="AZ23" i="9"/>
  <c r="BA23" i="9" s="1"/>
  <c r="BB23" i="9" s="1"/>
  <c r="H35" i="13"/>
  <c r="CG14" i="8"/>
  <c r="BK34" i="8"/>
  <c r="AD24" i="24"/>
  <c r="AD12" i="13"/>
  <c r="AE12" i="13" s="1"/>
  <c r="AF12" i="13" s="1"/>
  <c r="S42" i="24"/>
  <c r="CR49" i="9"/>
  <c r="S16" i="24"/>
  <c r="S7" i="24"/>
  <c r="T7" i="24" s="1"/>
  <c r="U7" i="24" s="1"/>
  <c r="S23" i="8"/>
  <c r="T23" i="8" s="1"/>
  <c r="U23" i="8" s="1"/>
  <c r="AO32" i="9"/>
  <c r="H24" i="3"/>
  <c r="I24" i="3" s="1"/>
  <c r="J24" i="3" s="1"/>
  <c r="AD17" i="12"/>
  <c r="S30" i="23"/>
  <c r="AD19" i="23"/>
  <c r="S44" i="5"/>
  <c r="H34" i="5"/>
  <c r="CG47" i="8"/>
  <c r="AZ50" i="13"/>
  <c r="AO17" i="8"/>
  <c r="AZ48" i="8"/>
  <c r="AZ33" i="8"/>
  <c r="AO48" i="9"/>
  <c r="H9" i="8"/>
  <c r="H25" i="8"/>
  <c r="AO46" i="8"/>
  <c r="CR22" i="8"/>
  <c r="CR38" i="8"/>
  <c r="H50" i="11"/>
  <c r="S42" i="13"/>
  <c r="H42" i="11"/>
  <c r="S20" i="6"/>
  <c r="H49" i="24"/>
  <c r="S25" i="11"/>
  <c r="AZ48" i="11"/>
  <c r="S45" i="6"/>
  <c r="S33" i="10"/>
  <c r="AZ38" i="13"/>
  <c r="AO18" i="24"/>
  <c r="S28" i="24"/>
  <c r="AZ42" i="6"/>
  <c r="S26" i="9"/>
  <c r="S18" i="9"/>
  <c r="S40" i="22"/>
  <c r="H29" i="10"/>
  <c r="H25" i="22"/>
  <c r="S21" i="5"/>
  <c r="H49" i="5"/>
  <c r="H11" i="8"/>
  <c r="AD27" i="5"/>
  <c r="AD26" i="10"/>
  <c r="H22" i="22"/>
  <c r="H28" i="10"/>
  <c r="AO14" i="11"/>
  <c r="AP14" i="11" s="1"/>
  <c r="AQ14" i="11" s="1"/>
  <c r="AD33" i="10"/>
  <c r="S27" i="11"/>
  <c r="S27" i="23"/>
  <c r="CR32" i="9"/>
  <c r="S36" i="23"/>
  <c r="BV15" i="9"/>
  <c r="S37" i="22"/>
  <c r="H47" i="6"/>
  <c r="BK49" i="9"/>
  <c r="AZ36" i="8"/>
  <c r="H24" i="5"/>
  <c r="I24" i="5" s="1"/>
  <c r="J24" i="5" s="1"/>
  <c r="S17" i="22"/>
  <c r="T17" i="22" s="1"/>
  <c r="U17" i="22" s="1"/>
  <c r="S28" i="23"/>
  <c r="CR41" i="8"/>
  <c r="AD20" i="23"/>
  <c r="S14" i="10"/>
  <c r="T14" i="10" s="1"/>
  <c r="U14" i="10" s="1"/>
  <c r="AZ47" i="11"/>
  <c r="AD44" i="5"/>
  <c r="BV20" i="9"/>
  <c r="BW20" i="9" s="1"/>
  <c r="BX20" i="9" s="1"/>
  <c r="H16" i="3"/>
  <c r="AO47" i="9"/>
  <c r="AD30" i="8"/>
  <c r="AD49" i="12"/>
  <c r="AO44" i="11"/>
  <c r="AD50" i="24"/>
  <c r="AD34" i="12"/>
  <c r="CR25" i="9"/>
  <c r="CS25" i="9" s="1"/>
  <c r="CT25" i="9" s="1"/>
  <c r="CR37" i="8"/>
  <c r="S47" i="5"/>
  <c r="S40" i="6"/>
  <c r="BK32" i="8"/>
  <c r="AO36" i="13"/>
  <c r="S35" i="12"/>
  <c r="AO50" i="8"/>
  <c r="S50" i="5"/>
  <c r="AD35" i="10"/>
  <c r="AZ32" i="8"/>
  <c r="AZ29" i="11"/>
  <c r="H40" i="6"/>
  <c r="BV35" i="8"/>
  <c r="AD12" i="8"/>
  <c r="AD28" i="8"/>
  <c r="AO33" i="11"/>
  <c r="AD22" i="11"/>
  <c r="AZ42" i="13"/>
  <c r="AZ19" i="11"/>
  <c r="S49" i="11"/>
  <c r="S35" i="13"/>
  <c r="AO33" i="24"/>
  <c r="AD47" i="24"/>
  <c r="S37" i="10"/>
  <c r="H31" i="22"/>
  <c r="I31" i="22" s="1"/>
  <c r="J31" i="22" s="1"/>
  <c r="H30" i="5"/>
  <c r="I30" i="5" s="1"/>
  <c r="J30" i="5" s="1"/>
  <c r="H37" i="10"/>
  <c r="AD44" i="12"/>
  <c r="BK20" i="8"/>
  <c r="H43" i="11"/>
  <c r="S46" i="22"/>
  <c r="T46" i="22" s="1"/>
  <c r="U46" i="22" s="1"/>
  <c r="H30" i="12"/>
  <c r="AD21" i="23"/>
  <c r="AD34" i="5"/>
  <c r="AO37" i="6"/>
  <c r="H21" i="5"/>
  <c r="I21" i="5" s="1"/>
  <c r="J21" i="5" s="1"/>
  <c r="AD17" i="5"/>
  <c r="AE17" i="5" s="1"/>
  <c r="AF17" i="5" s="1"/>
  <c r="S21" i="9"/>
  <c r="T21" i="9" s="1"/>
  <c r="U21" i="9" s="1"/>
  <c r="AD41" i="24"/>
  <c r="AZ42" i="9"/>
  <c r="BK25" i="9"/>
  <c r="BL25" i="9" s="1"/>
  <c r="BM25" i="9" s="1"/>
  <c r="S29" i="10"/>
  <c r="H24" i="12"/>
  <c r="BV40" i="9"/>
  <c r="S15" i="12"/>
  <c r="T15" i="12" s="1"/>
  <c r="U15" i="12" s="1"/>
  <c r="BK12" i="8"/>
  <c r="H48" i="8"/>
  <c r="S18" i="22"/>
  <c r="S48" i="12"/>
  <c r="H35" i="11"/>
  <c r="H27" i="12"/>
  <c r="AD16" i="12"/>
  <c r="AZ44" i="9"/>
  <c r="CR45" i="8"/>
  <c r="H23" i="3"/>
  <c r="AO45" i="24"/>
  <c r="AD25" i="24"/>
  <c r="H13" i="10"/>
  <c r="S42" i="22"/>
  <c r="T42" i="22" s="1"/>
  <c r="U42" i="22" s="1"/>
  <c r="H20" i="10"/>
  <c r="I20" i="10" s="1"/>
  <c r="J20" i="10" s="1"/>
  <c r="S20" i="12"/>
  <c r="T20" i="12" s="1"/>
  <c r="U20" i="12" s="1"/>
  <c r="S34" i="9"/>
  <c r="S49" i="8"/>
  <c r="H43" i="24"/>
  <c r="AD31" i="12"/>
  <c r="CR48" i="9"/>
  <c r="S11" i="8"/>
  <c r="CG21" i="8"/>
  <c r="BK50" i="9"/>
  <c r="CR19" i="9"/>
  <c r="AO12" i="8"/>
  <c r="H23" i="8"/>
  <c r="I23" i="8" s="1"/>
  <c r="J23" i="8" s="1"/>
  <c r="AD37" i="8"/>
  <c r="S34" i="6"/>
  <c r="S44" i="11"/>
  <c r="AZ37" i="6"/>
  <c r="S45" i="10"/>
  <c r="AO39" i="6"/>
  <c r="AO26" i="24"/>
  <c r="AD27" i="6"/>
  <c r="AZ12" i="13"/>
  <c r="S11" i="24"/>
  <c r="S31" i="13"/>
  <c r="AZ49" i="6"/>
  <c r="H25" i="13"/>
  <c r="H44" i="13"/>
  <c r="S25" i="10"/>
  <c r="T25" i="10" s="1"/>
  <c r="U25" i="10" s="1"/>
  <c r="S48" i="10"/>
  <c r="H34" i="6"/>
  <c r="S44" i="23"/>
  <c r="S37" i="8"/>
  <c r="S45" i="9"/>
  <c r="H20" i="12"/>
  <c r="AZ40" i="13"/>
  <c r="H14" i="10"/>
  <c r="S31" i="12"/>
  <c r="AO18" i="11"/>
  <c r="AD36" i="10"/>
  <c r="S33" i="23"/>
  <c r="BK32" i="9"/>
  <c r="S42" i="23"/>
  <c r="AO47" i="8"/>
  <c r="H22" i="3"/>
  <c r="I22" i="3" s="1"/>
  <c r="J22" i="3" s="1"/>
  <c r="AD10" i="5"/>
  <c r="CG11" i="8"/>
  <c r="H13" i="24"/>
  <c r="H11" i="3"/>
  <c r="H13" i="12"/>
  <c r="I13" i="12" s="1"/>
  <c r="J13" i="12" s="1"/>
  <c r="S19" i="9"/>
  <c r="CG36" i="8"/>
  <c r="AO28" i="11"/>
  <c r="AZ27" i="6"/>
  <c r="AD39" i="24"/>
  <c r="AO45" i="13"/>
  <c r="S13" i="10"/>
  <c r="T13" i="10" s="1"/>
  <c r="U13" i="10" s="1"/>
  <c r="AD19" i="8"/>
  <c r="AE19" i="8" s="1"/>
  <c r="AF19" i="8" s="1"/>
  <c r="AO28" i="8"/>
  <c r="AD37" i="11"/>
  <c r="AD30" i="6"/>
  <c r="BV44" i="8"/>
  <c r="S39" i="13"/>
  <c r="S46" i="12"/>
  <c r="H36" i="12"/>
  <c r="AZ24" i="9"/>
  <c r="BA24" i="9" s="1"/>
  <c r="BB24" i="9" s="1"/>
  <c r="AZ15" i="11"/>
  <c r="H9" i="22"/>
  <c r="H18" i="3"/>
  <c r="I18" i="3" s="1"/>
  <c r="J18" i="3" s="1"/>
  <c r="BV49" i="8"/>
  <c r="H10" i="3"/>
  <c r="S35" i="23"/>
  <c r="AD27" i="9"/>
  <c r="AE27" i="9" s="1"/>
  <c r="AF27" i="9" s="1"/>
  <c r="BV50" i="9"/>
  <c r="S29" i="6"/>
  <c r="S41" i="12"/>
  <c r="AD44" i="9"/>
  <c r="H8" i="3"/>
  <c r="I8" i="3" s="1"/>
  <c r="H40" i="5"/>
  <c r="H50" i="12"/>
  <c r="CG50" i="8"/>
  <c r="AZ14" i="6"/>
  <c r="CG27" i="9"/>
  <c r="CH27" i="9" s="1"/>
  <c r="CI27" i="9" s="1"/>
  <c r="AO26" i="8"/>
  <c r="AO42" i="8"/>
  <c r="S23" i="13"/>
  <c r="AD24" i="8"/>
  <c r="AE24" i="8" s="1"/>
  <c r="AF24" i="8" s="1"/>
  <c r="BK45" i="8"/>
  <c r="H33" i="11"/>
  <c r="AZ12" i="11"/>
  <c r="S42" i="10"/>
  <c r="AO30" i="24"/>
  <c r="H21" i="6"/>
  <c r="AD44" i="6"/>
  <c r="H35" i="10"/>
  <c r="H11" i="23"/>
  <c r="H39" i="5"/>
  <c r="AD41" i="5"/>
  <c r="CG46" i="8"/>
  <c r="AD22" i="10"/>
  <c r="S37" i="12"/>
  <c r="AO35" i="11"/>
  <c r="AZ9" i="8"/>
  <c r="BA9" i="8" s="1"/>
  <c r="BB9" i="8" s="1"/>
  <c r="H45" i="6"/>
  <c r="AO21" i="9"/>
  <c r="AZ10" i="11"/>
  <c r="H47" i="24"/>
  <c r="H25" i="3"/>
  <c r="CR29" i="8"/>
  <c r="H27" i="8"/>
  <c r="CR23" i="9"/>
  <c r="CS23" i="9" s="1"/>
  <c r="CT23" i="9" s="1"/>
  <c r="AD14" i="8"/>
  <c r="S38" i="6"/>
  <c r="S16" i="23"/>
  <c r="T16" i="23" s="1"/>
  <c r="U16" i="23" s="1"/>
  <c r="S31" i="8"/>
  <c r="AO29" i="11"/>
  <c r="S27" i="8"/>
  <c r="AO40" i="8"/>
  <c r="AZ34" i="6"/>
  <c r="CG24" i="8"/>
  <c r="AD13" i="13"/>
  <c r="S24" i="8"/>
  <c r="H23" i="22"/>
  <c r="H37" i="5"/>
  <c r="H21" i="13"/>
  <c r="CR50" i="9"/>
  <c r="AO15" i="24"/>
  <c r="H43" i="12"/>
  <c r="AD8" i="5"/>
  <c r="AE8" i="5" s="1"/>
  <c r="AF8" i="5" s="1"/>
  <c r="AD50" i="23"/>
  <c r="AD19" i="13"/>
  <c r="H16" i="23"/>
  <c r="I16" i="23" s="1"/>
  <c r="J16" i="23" s="1"/>
  <c r="H14" i="8"/>
  <c r="S33" i="5"/>
  <c r="S38" i="11"/>
  <c r="H41" i="10"/>
  <c r="I41" i="10" s="1"/>
  <c r="J41" i="10" s="1"/>
  <c r="H41" i="12"/>
  <c r="AD11" i="8"/>
  <c r="AD26" i="11"/>
  <c r="AZ10" i="6"/>
  <c r="BA10" i="6" s="1"/>
  <c r="BB10" i="6" s="1"/>
  <c r="AZ35" i="24"/>
  <c r="AD20" i="12"/>
  <c r="AZ17" i="8"/>
  <c r="AO27" i="13"/>
  <c r="H12" i="10"/>
  <c r="H9" i="12"/>
  <c r="BV20" i="8"/>
  <c r="BW20" i="8" s="1"/>
  <c r="BX20" i="8" s="1"/>
  <c r="AZ44" i="13"/>
  <c r="S46" i="10"/>
  <c r="AD46" i="5"/>
  <c r="H29" i="23"/>
  <c r="AD9" i="5"/>
  <c r="AE9" i="5" s="1"/>
  <c r="AF9" i="5" s="1"/>
  <c r="S35" i="5"/>
  <c r="AD43" i="10"/>
  <c r="CG25" i="9"/>
  <c r="CH25" i="9" s="1"/>
  <c r="CI25" i="9" s="1"/>
  <c r="AD43" i="8"/>
  <c r="AZ50" i="24"/>
  <c r="H14" i="5"/>
  <c r="CR34" i="9"/>
  <c r="AD15" i="8"/>
  <c r="S26" i="5"/>
  <c r="T26" i="5" s="1"/>
  <c r="U26" i="5" s="1"/>
  <c r="AD44" i="23"/>
  <c r="BV25" i="9"/>
  <c r="CG30" i="9"/>
  <c r="AZ26" i="9"/>
  <c r="S13" i="11"/>
  <c r="T13" i="11" s="1"/>
  <c r="U13" i="11" s="1"/>
  <c r="H17" i="6"/>
  <c r="S21" i="13"/>
  <c r="AO20" i="24"/>
  <c r="S50" i="24"/>
  <c r="H23" i="23"/>
  <c r="AZ44" i="8"/>
  <c r="AD28" i="11"/>
  <c r="H29" i="24"/>
  <c r="H40" i="22"/>
  <c r="S37" i="5"/>
  <c r="H38" i="10"/>
  <c r="I38" i="10" s="1"/>
  <c r="J38" i="10" s="1"/>
  <c r="S41" i="9"/>
  <c r="AO37" i="9"/>
  <c r="BV9" i="9"/>
  <c r="H16" i="8"/>
  <c r="AO33" i="8"/>
  <c r="AZ13" i="11"/>
  <c r="BA13" i="11" s="1"/>
  <c r="BB13" i="11" s="1"/>
  <c r="S18" i="10"/>
  <c r="S15" i="5"/>
  <c r="T15" i="5" s="1"/>
  <c r="U15" i="5" s="1"/>
  <c r="AD32" i="10"/>
  <c r="H10" i="22"/>
  <c r="H22" i="23"/>
  <c r="AD31" i="23"/>
  <c r="AO29" i="9"/>
  <c r="CR46" i="9"/>
  <c r="AZ48" i="9"/>
  <c r="BV16" i="8"/>
  <c r="BK27" i="8"/>
  <c r="AO17" i="11"/>
  <c r="AZ33" i="6"/>
  <c r="AD43" i="24"/>
  <c r="AD22" i="23"/>
  <c r="AD14" i="12"/>
  <c r="AO26" i="9"/>
  <c r="AP26" i="9" s="1"/>
  <c r="AQ26" i="9" s="1"/>
  <c r="AZ14" i="9"/>
  <c r="BA14" i="9" s="1"/>
  <c r="BB14" i="9" s="1"/>
  <c r="BV14" i="8"/>
  <c r="BV22" i="8"/>
  <c r="BW22" i="8" s="1"/>
  <c r="BX22" i="8" s="1"/>
  <c r="CG37" i="8"/>
  <c r="AO23" i="11"/>
  <c r="AZ25" i="11"/>
  <c r="AZ19" i="6"/>
  <c r="AD16" i="9"/>
  <c r="BK21" i="9"/>
  <c r="AZ28" i="9"/>
  <c r="CR36" i="8"/>
  <c r="S35" i="11"/>
  <c r="AO12" i="13"/>
  <c r="AD36" i="13"/>
  <c r="AO48" i="24"/>
  <c r="BV49" i="9"/>
  <c r="S26" i="11"/>
  <c r="H41" i="11"/>
  <c r="AD8" i="6"/>
  <c r="AE8" i="6" s="1"/>
  <c r="AF8" i="6" s="1"/>
  <c r="H29" i="6"/>
  <c r="AZ46" i="6"/>
  <c r="AO21" i="24"/>
  <c r="S38" i="24"/>
  <c r="BK49" i="8"/>
  <c r="H50" i="6"/>
  <c r="AD16" i="13"/>
  <c r="H47" i="13"/>
  <c r="AZ23" i="24"/>
  <c r="AD37" i="24"/>
  <c r="H26" i="11"/>
  <c r="AO45" i="11"/>
  <c r="AO47" i="6"/>
  <c r="AD21" i="13"/>
  <c r="S9" i="24"/>
  <c r="T9" i="24" s="1"/>
  <c r="U9" i="24" s="1"/>
  <c r="AO19" i="24"/>
  <c r="AO46" i="24"/>
  <c r="CG28" i="8"/>
  <c r="S34" i="8"/>
  <c r="AZ39" i="8"/>
  <c r="CG44" i="8"/>
  <c r="CR49" i="8"/>
  <c r="S30" i="11"/>
  <c r="AZ13" i="6"/>
  <c r="AD10" i="13"/>
  <c r="S43" i="10"/>
  <c r="AO10" i="11"/>
  <c r="AO22" i="11"/>
  <c r="AO34" i="11"/>
  <c r="AO46" i="11"/>
  <c r="AZ38" i="11"/>
  <c r="H14" i="6"/>
  <c r="H23" i="6"/>
  <c r="AO32" i="6"/>
  <c r="S42" i="6"/>
  <c r="AD26" i="6"/>
  <c r="H36" i="6"/>
  <c r="S36" i="13"/>
  <c r="AO10" i="24"/>
  <c r="AZ21" i="24"/>
  <c r="S38" i="10"/>
  <c r="H42" i="13"/>
  <c r="AD50" i="13"/>
  <c r="AZ45" i="13"/>
  <c r="AD10" i="24"/>
  <c r="H20" i="24"/>
  <c r="AO29" i="24"/>
  <c r="S39" i="24"/>
  <c r="AZ48" i="24"/>
  <c r="S41" i="13"/>
  <c r="S49" i="13"/>
  <c r="S34" i="10"/>
  <c r="S19" i="23"/>
  <c r="T19" i="23" s="1"/>
  <c r="U19" i="23" s="1"/>
  <c r="AZ22" i="6"/>
  <c r="CG42" i="8"/>
  <c r="AZ32" i="9"/>
  <c r="CR30" i="9"/>
  <c r="H42" i="22"/>
  <c r="H39" i="24"/>
  <c r="H38" i="6"/>
  <c r="AO39" i="8"/>
  <c r="S47" i="11"/>
  <c r="CR17" i="9"/>
  <c r="S27" i="22"/>
  <c r="S13" i="12"/>
  <c r="T13" i="12" s="1"/>
  <c r="U13" i="12" s="1"/>
  <c r="BV14" i="9"/>
  <c r="AO31" i="8"/>
  <c r="H26" i="8"/>
  <c r="AD37" i="12"/>
  <c r="AO49" i="9"/>
  <c r="BV32" i="9"/>
  <c r="S45" i="5"/>
  <c r="AD23" i="12"/>
  <c r="BV19" i="9"/>
  <c r="BW19" i="9" s="1"/>
  <c r="BX19" i="9" s="1"/>
  <c r="AO32" i="13"/>
  <c r="H35" i="5"/>
  <c r="S21" i="8"/>
  <c r="T21" i="8" s="1"/>
  <c r="U21" i="8" s="1"/>
  <c r="CG26" i="8"/>
  <c r="CG10" i="8"/>
  <c r="CR48" i="8"/>
  <c r="AO18" i="6"/>
  <c r="AD48" i="9"/>
  <c r="S33" i="8"/>
  <c r="H32" i="11"/>
  <c r="CG34" i="9"/>
  <c r="AZ43" i="9"/>
  <c r="AZ16" i="8"/>
  <c r="BA16" i="8" s="1"/>
  <c r="BB16" i="8" s="1"/>
  <c r="S28" i="8"/>
  <c r="AD42" i="11"/>
  <c r="H30" i="8"/>
  <c r="H46" i="8"/>
  <c r="H28" i="11"/>
  <c r="AO8" i="6"/>
  <c r="AP8" i="6" s="1"/>
  <c r="AQ8" i="6" s="1"/>
  <c r="AZ24" i="6"/>
  <c r="H39" i="13"/>
  <c r="H11" i="24"/>
  <c r="AO50" i="11"/>
  <c r="AO35" i="24"/>
  <c r="CG49" i="8"/>
  <c r="S37" i="24"/>
  <c r="AD15" i="24"/>
  <c r="H37" i="6"/>
  <c r="AD46" i="6"/>
  <c r="AD15" i="13"/>
  <c r="AO34" i="13"/>
  <c r="AO35" i="13"/>
  <c r="S48" i="9"/>
  <c r="H37" i="22"/>
  <c r="I37" i="22" s="1"/>
  <c r="J37" i="22" s="1"/>
  <c r="AZ42" i="11"/>
  <c r="AZ42" i="8"/>
  <c r="H22" i="5"/>
  <c r="I22" i="5" s="1"/>
  <c r="J22" i="5" s="1"/>
  <c r="BK38" i="8"/>
  <c r="AZ15" i="8"/>
  <c r="BA15" i="8" s="1"/>
  <c r="BB15" i="8" s="1"/>
  <c r="S26" i="6"/>
  <c r="H30" i="23"/>
  <c r="AD43" i="5"/>
  <c r="H17" i="10"/>
  <c r="S32" i="8"/>
  <c r="S42" i="5"/>
  <c r="BV46" i="9"/>
  <c r="H10" i="5"/>
  <c r="H18" i="5"/>
  <c r="I18" i="5" s="1"/>
  <c r="J18" i="5" s="1"/>
  <c r="AD42" i="23"/>
  <c r="CR24" i="8"/>
  <c r="S22" i="22"/>
  <c r="T22" i="22" s="1"/>
  <c r="U22" i="22" s="1"/>
  <c r="CG35" i="8"/>
  <c r="AD30" i="11"/>
  <c r="H37" i="24"/>
  <c r="AO48" i="11"/>
  <c r="H30" i="10"/>
  <c r="AD30" i="10"/>
  <c r="S26" i="22"/>
  <c r="T26" i="22" s="1"/>
  <c r="U26" i="22" s="1"/>
  <c r="H10" i="12"/>
  <c r="I10" i="12" s="1"/>
  <c r="J10" i="12" s="1"/>
  <c r="H20" i="3"/>
  <c r="H23" i="10"/>
  <c r="S44" i="9"/>
  <c r="BV31" i="9"/>
  <c r="AD21" i="8"/>
  <c r="AE21" i="8" s="1"/>
  <c r="AF21" i="8" s="1"/>
  <c r="H10" i="24"/>
  <c r="AD38" i="12"/>
  <c r="CR31" i="9"/>
  <c r="AD44" i="24"/>
  <c r="S32" i="10"/>
  <c r="BK45" i="9"/>
  <c r="H23" i="11"/>
  <c r="AD29" i="13"/>
  <c r="S42" i="8"/>
  <c r="AO40" i="11"/>
  <c r="AZ18" i="6"/>
  <c r="S31" i="6"/>
  <c r="S46" i="6"/>
  <c r="AZ36" i="13"/>
  <c r="S35" i="24"/>
  <c r="AO50" i="13"/>
  <c r="AD34" i="24"/>
  <c r="S50" i="22"/>
  <c r="AD10" i="10"/>
  <c r="H45" i="22"/>
  <c r="S19" i="12"/>
  <c r="T19" i="12" s="1"/>
  <c r="U19" i="12" s="1"/>
  <c r="AZ25" i="8"/>
  <c r="BA25" i="8" s="1"/>
  <c r="BB25" i="8" s="1"/>
  <c r="AD50" i="8"/>
  <c r="H45" i="10"/>
  <c r="I45" i="10" s="1"/>
  <c r="J45" i="10" s="1"/>
  <c r="S23" i="9"/>
  <c r="AD49" i="11"/>
  <c r="H43" i="22"/>
  <c r="AZ46" i="8"/>
  <c r="H15" i="5"/>
  <c r="AD38" i="8"/>
  <c r="AD23" i="9"/>
  <c r="AE23" i="9" s="1"/>
  <c r="AF23" i="9" s="1"/>
  <c r="H20" i="23"/>
  <c r="S33" i="22"/>
  <c r="AZ29" i="9"/>
  <c r="S36" i="5"/>
  <c r="H38" i="22"/>
  <c r="I38" i="22" s="1"/>
  <c r="J38" i="22" s="1"/>
  <c r="H14" i="23"/>
  <c r="I14" i="23" s="1"/>
  <c r="J14" i="23" s="1"/>
  <c r="S43" i="23"/>
  <c r="S39" i="12"/>
  <c r="AD27" i="10"/>
  <c r="S8" i="24"/>
  <c r="T8" i="24" s="1"/>
  <c r="U8" i="24" s="1"/>
  <c r="AD13" i="5"/>
  <c r="AE13" i="5" s="1"/>
  <c r="AF13" i="5" s="1"/>
  <c r="AO34" i="9"/>
  <c r="CR20" i="9"/>
  <c r="CS20" i="9" s="1"/>
  <c r="CT20" i="9" s="1"/>
  <c r="AD41" i="8"/>
  <c r="AZ30" i="24"/>
  <c r="H26" i="10"/>
  <c r="S24" i="12"/>
  <c r="T24" i="12" s="1"/>
  <c r="U24" i="12" s="1"/>
  <c r="CG30" i="8"/>
  <c r="AO27" i="11"/>
  <c r="AZ49" i="9"/>
  <c r="AD47" i="6"/>
  <c r="CR29" i="9"/>
  <c r="AZ32" i="11"/>
  <c r="H21" i="8"/>
  <c r="BV47" i="8"/>
  <c r="CR18" i="8"/>
  <c r="AD40" i="8"/>
  <c r="AD36" i="11"/>
  <c r="AD42" i="6"/>
  <c r="AD26" i="24"/>
  <c r="S12" i="11"/>
  <c r="AD20" i="6"/>
  <c r="S19" i="6"/>
  <c r="S49" i="6"/>
  <c r="AD43" i="13"/>
  <c r="H21" i="11"/>
  <c r="I21" i="11" s="1"/>
  <c r="J21" i="11" s="1"/>
  <c r="AO12" i="6"/>
  <c r="AD31" i="13"/>
  <c r="S40" i="11"/>
  <c r="S41" i="10"/>
  <c r="S40" i="24"/>
  <c r="S28" i="12"/>
  <c r="S26" i="12"/>
  <c r="T26" i="12" s="1"/>
  <c r="U26" i="12" s="1"/>
  <c r="S10" i="12"/>
  <c r="T10" i="12" s="1"/>
  <c r="U10" i="12" s="1"/>
  <c r="H32" i="10"/>
  <c r="S15" i="23"/>
  <c r="T15" i="23" s="1"/>
  <c r="U15" i="23" s="1"/>
  <c r="S28" i="5"/>
  <c r="S20" i="5"/>
  <c r="T20" i="5" s="1"/>
  <c r="U20" i="5" s="1"/>
  <c r="AD11" i="23"/>
  <c r="CR39" i="8"/>
  <c r="AO15" i="9"/>
  <c r="AP15" i="9" s="1"/>
  <c r="AQ15" i="9" s="1"/>
  <c r="S21" i="24"/>
  <c r="H29" i="12"/>
  <c r="AD20" i="24"/>
  <c r="H26" i="22"/>
  <c r="CG28" i="9"/>
  <c r="S24" i="6"/>
  <c r="AZ35" i="9"/>
  <c r="S43" i="22"/>
  <c r="AD13" i="10"/>
  <c r="AZ41" i="24"/>
  <c r="S21" i="12"/>
  <c r="CR21" i="8"/>
  <c r="AO31" i="24"/>
  <c r="H35" i="22"/>
  <c r="I35" i="22" s="1"/>
  <c r="J35" i="22" s="1"/>
  <c r="BV37" i="8"/>
  <c r="BK28" i="9"/>
  <c r="S43" i="8"/>
  <c r="AZ32" i="13"/>
  <c r="BK9" i="9"/>
  <c r="AD47" i="11"/>
  <c r="AZ19" i="8"/>
  <c r="H42" i="6"/>
  <c r="AZ26" i="13"/>
  <c r="H38" i="11"/>
  <c r="AD32" i="13"/>
  <c r="H30" i="24"/>
  <c r="H43" i="6"/>
  <c r="AZ29" i="24"/>
  <c r="AD14" i="24"/>
  <c r="S26" i="10"/>
  <c r="T26" i="10" s="1"/>
  <c r="U26" i="10" s="1"/>
  <c r="AD49" i="9"/>
  <c r="AD44" i="10"/>
  <c r="H14" i="3"/>
  <c r="AO15" i="13"/>
  <c r="S16" i="12"/>
  <c r="T16" i="12" s="1"/>
  <c r="U16" i="12" s="1"/>
  <c r="H50" i="22"/>
  <c r="AD25" i="8"/>
  <c r="AE25" i="8" s="1"/>
  <c r="AF25" i="8" s="1"/>
  <c r="S14" i="24"/>
  <c r="BK43" i="8"/>
  <c r="AD32" i="23"/>
  <c r="S25" i="6"/>
  <c r="S20" i="22"/>
  <c r="T20" i="22" s="1"/>
  <c r="U20" i="22" s="1"/>
  <c r="CR38" i="9"/>
  <c r="AO46" i="9"/>
  <c r="BV50" i="8"/>
  <c r="AD28" i="23"/>
  <c r="S12" i="8"/>
  <c r="H34" i="22"/>
  <c r="I34" i="22" s="1"/>
  <c r="J34" i="22" s="1"/>
  <c r="H34" i="10"/>
  <c r="S33" i="9"/>
  <c r="BK14" i="8"/>
  <c r="BL14" i="8" s="1"/>
  <c r="BM14" i="8" s="1"/>
  <c r="AD18" i="11"/>
  <c r="AD40" i="6"/>
  <c r="S36" i="12"/>
  <c r="BV24" i="8"/>
  <c r="AO29" i="13"/>
  <c r="AD50" i="12"/>
  <c r="CG41" i="9"/>
  <c r="H11" i="11"/>
  <c r="AD33" i="13"/>
  <c r="AO15" i="11"/>
  <c r="AP15" i="11" s="1"/>
  <c r="AQ15" i="11" s="1"/>
  <c r="AO9" i="6"/>
  <c r="CR47" i="8"/>
  <c r="AZ16" i="24"/>
  <c r="S32" i="11"/>
  <c r="H14" i="13"/>
  <c r="S17" i="24"/>
  <c r="CG32" i="8"/>
  <c r="CG48" i="8"/>
  <c r="AD10" i="6"/>
  <c r="AO24" i="24"/>
  <c r="AO19" i="11"/>
  <c r="S30" i="6"/>
  <c r="AD38" i="24"/>
  <c r="AO17" i="24"/>
  <c r="AD46" i="24"/>
  <c r="AZ27" i="9"/>
  <c r="S15" i="11"/>
  <c r="S49" i="12"/>
  <c r="CG15" i="9"/>
  <c r="AD39" i="8"/>
  <c r="AD28" i="13"/>
  <c r="AZ40" i="11"/>
  <c r="S16" i="9"/>
  <c r="AO12" i="24"/>
  <c r="BV41" i="8"/>
  <c r="H32" i="22"/>
  <c r="I32" i="22" s="1"/>
  <c r="J32" i="22" s="1"/>
  <c r="H16" i="11"/>
  <c r="I16" i="11" s="1"/>
  <c r="J16" i="11" s="1"/>
  <c r="S41" i="23"/>
  <c r="AD10" i="11"/>
  <c r="H17" i="8"/>
  <c r="AO38" i="8"/>
  <c r="AD17" i="11"/>
  <c r="AE17" i="11" s="1"/>
  <c r="AF17" i="11" s="1"/>
  <c r="CR14" i="8"/>
  <c r="CR30" i="8"/>
  <c r="AZ17" i="24"/>
  <c r="H9" i="11"/>
  <c r="S37" i="13"/>
  <c r="H12" i="11"/>
  <c r="H48" i="11"/>
  <c r="AD31" i="24"/>
  <c r="AZ24" i="11"/>
  <c r="AD40" i="13"/>
  <c r="H42" i="5"/>
  <c r="AD23" i="5"/>
  <c r="AE23" i="5" s="1"/>
  <c r="AF23" i="5" s="1"/>
  <c r="H43" i="5"/>
  <c r="S26" i="13"/>
  <c r="AZ33" i="11"/>
  <c r="BV24" i="9"/>
  <c r="AD9" i="12"/>
  <c r="H21" i="22"/>
  <c r="AD18" i="12"/>
  <c r="AZ14" i="24"/>
  <c r="AO14" i="6"/>
  <c r="AD25" i="9"/>
  <c r="AO30" i="6"/>
  <c r="S41" i="11"/>
  <c r="AD26" i="9"/>
  <c r="H34" i="11"/>
  <c r="H11" i="22"/>
  <c r="H40" i="8"/>
  <c r="AD43" i="6"/>
  <c r="CG48" i="9"/>
  <c r="BV28" i="8"/>
  <c r="AO13" i="24"/>
  <c r="H48" i="23"/>
  <c r="S47" i="9"/>
  <c r="AD12" i="9"/>
  <c r="AD23" i="11"/>
  <c r="AZ18" i="24"/>
  <c r="S49" i="22"/>
  <c r="H19" i="12"/>
  <c r="AZ40" i="8"/>
  <c r="S35" i="6"/>
  <c r="H19" i="23"/>
  <c r="CR28" i="8"/>
  <c r="AD45" i="6"/>
  <c r="S20" i="23"/>
  <c r="T20" i="23" s="1"/>
  <c r="U20" i="23" s="1"/>
  <c r="S40" i="23"/>
  <c r="AZ26" i="8"/>
  <c r="AD45" i="8"/>
  <c r="AD32" i="6"/>
  <c r="CR24" i="9"/>
  <c r="CS24" i="9" s="1"/>
  <c r="CT24" i="9" s="1"/>
  <c r="CG13" i="8"/>
  <c r="AD42" i="8"/>
  <c r="H11" i="6"/>
  <c r="I11" i="6" s="1"/>
  <c r="J11" i="6" s="1"/>
  <c r="BV25" i="8"/>
  <c r="AO37" i="24"/>
  <c r="AZ45" i="11"/>
  <c r="H46" i="24"/>
  <c r="S42" i="11"/>
  <c r="AZ9" i="13"/>
  <c r="AD23" i="13"/>
  <c r="AZ41" i="6"/>
  <c r="H40" i="24"/>
  <c r="AZ16" i="13"/>
  <c r="S20" i="13"/>
  <c r="S50" i="10"/>
  <c r="AD33" i="8"/>
  <c r="CG26" i="9"/>
  <c r="CH26" i="9" s="1"/>
  <c r="CI26" i="9" s="1"/>
  <c r="AO44" i="24"/>
  <c r="S10" i="24"/>
  <c r="H33" i="22"/>
  <c r="I33" i="22" s="1"/>
  <c r="J33" i="22" s="1"/>
  <c r="H48" i="10"/>
  <c r="AZ50" i="9"/>
  <c r="AD29" i="12"/>
  <c r="AD40" i="9"/>
  <c r="AZ44" i="11"/>
  <c r="AZ41" i="8"/>
  <c r="AZ43" i="6"/>
  <c r="BK30" i="8"/>
  <c r="H12" i="3"/>
  <c r="H34" i="23"/>
  <c r="BV48" i="9"/>
  <c r="S50" i="11"/>
  <c r="S35" i="22"/>
  <c r="CR44" i="9"/>
  <c r="H9" i="10"/>
  <c r="AD41" i="12"/>
  <c r="BV35" i="9"/>
  <c r="BV21" i="8"/>
  <c r="S32" i="12"/>
  <c r="AO23" i="6"/>
  <c r="H37" i="12"/>
  <c r="AZ45" i="9"/>
  <c r="S23" i="24"/>
  <c r="S23" i="12"/>
  <c r="T23" i="12" s="1"/>
  <c r="U23" i="12" s="1"/>
  <c r="AZ33" i="13"/>
  <c r="S15" i="8"/>
  <c r="H14" i="22"/>
  <c r="AD11" i="5"/>
  <c r="AE11" i="5" s="1"/>
  <c r="AF11" i="5" s="1"/>
  <c r="H39" i="22"/>
  <c r="AZ10" i="8"/>
  <c r="S18" i="24"/>
  <c r="S50" i="12"/>
  <c r="H49" i="23"/>
  <c r="BV21" i="9"/>
  <c r="H21" i="23"/>
  <c r="AZ18" i="8"/>
  <c r="AD48" i="5"/>
  <c r="CR35" i="8"/>
  <c r="AD45" i="9"/>
  <c r="S35" i="9"/>
  <c r="AD32" i="9"/>
  <c r="AE32" i="9" s="1"/>
  <c r="AF32" i="9" s="1"/>
  <c r="AZ15" i="9"/>
  <c r="AO38" i="6"/>
  <c r="S48" i="24"/>
  <c r="H25" i="23"/>
  <c r="AD36" i="12"/>
  <c r="S40" i="9"/>
  <c r="CG40" i="9"/>
  <c r="AD39" i="13"/>
  <c r="AD10" i="12"/>
  <c r="AO19" i="8"/>
  <c r="AP19" i="8" s="1"/>
  <c r="AQ19" i="8" s="1"/>
  <c r="S11" i="5"/>
  <c r="S21" i="23"/>
  <c r="BK42" i="9"/>
  <c r="S39" i="5"/>
  <c r="S27" i="12"/>
  <c r="BV26" i="9"/>
  <c r="BV13" i="8"/>
  <c r="BV48" i="8"/>
  <c r="AD40" i="11"/>
  <c r="H31" i="6"/>
  <c r="AZ32" i="24"/>
  <c r="AD9" i="10"/>
  <c r="AD20" i="9"/>
  <c r="AO13" i="8"/>
  <c r="AD39" i="11"/>
  <c r="AD14" i="6"/>
  <c r="H37" i="13"/>
  <c r="AO40" i="24"/>
  <c r="AZ14" i="8"/>
  <c r="H36" i="10"/>
  <c r="I36" i="10" s="1"/>
  <c r="J36" i="10" s="1"/>
  <c r="S39" i="6"/>
  <c r="H19" i="5"/>
  <c r="I19" i="5" s="1"/>
  <c r="J19" i="5" s="1"/>
  <c r="S47" i="10"/>
  <c r="H26" i="3"/>
  <c r="I26" i="3" s="1"/>
  <c r="J26" i="3" s="1"/>
  <c r="H15" i="12"/>
  <c r="I15" i="12" s="1"/>
  <c r="J15" i="12" s="1"/>
  <c r="AZ15" i="24"/>
  <c r="H10" i="23"/>
  <c r="AO11" i="9"/>
  <c r="CR33" i="8"/>
  <c r="S13" i="5"/>
  <c r="T13" i="5" s="1"/>
  <c r="U13" i="5" s="1"/>
  <c r="CR9" i="8"/>
  <c r="H35" i="23"/>
  <c r="AD21" i="5"/>
  <c r="AE21" i="5" s="1"/>
  <c r="AF21" i="5" s="1"/>
  <c r="BV32" i="8"/>
  <c r="H29" i="11"/>
  <c r="S30" i="24"/>
  <c r="H22" i="11"/>
  <c r="S17" i="13"/>
  <c r="H8" i="10"/>
  <c r="I8" i="10" s="1"/>
  <c r="J8" i="10" s="1"/>
  <c r="S47" i="23"/>
  <c r="AD35" i="5"/>
  <c r="BK14" i="9"/>
  <c r="BV28" i="9"/>
  <c r="H46" i="11"/>
  <c r="AO36" i="6"/>
  <c r="AZ22" i="13"/>
  <c r="AD21" i="24"/>
  <c r="S32" i="5"/>
  <c r="H27" i="23"/>
  <c r="AD30" i="5"/>
  <c r="AO28" i="9"/>
  <c r="CR12" i="9"/>
  <c r="S33" i="11"/>
  <c r="H18" i="13"/>
  <c r="S32" i="24"/>
  <c r="H21" i="3"/>
  <c r="S24" i="23"/>
  <c r="T24" i="23" s="1"/>
  <c r="U24" i="23" s="1"/>
  <c r="H50" i="23"/>
  <c r="S29" i="12"/>
  <c r="AD27" i="12"/>
  <c r="CR37" i="9"/>
  <c r="AO16" i="8"/>
  <c r="AP16" i="8" s="1"/>
  <c r="AQ16" i="8" s="1"/>
  <c r="H24" i="8"/>
  <c r="H34" i="8"/>
  <c r="S48" i="8"/>
  <c r="AD31" i="11"/>
  <c r="S11" i="22"/>
  <c r="H28" i="5"/>
  <c r="I28" i="5" s="1"/>
  <c r="J28" i="5" s="1"/>
  <c r="H38" i="12"/>
  <c r="AD23" i="10"/>
  <c r="AD46" i="12"/>
  <c r="S18" i="8"/>
  <c r="BV33" i="8"/>
  <c r="AD19" i="11"/>
  <c r="AD13" i="6"/>
  <c r="AD17" i="13"/>
  <c r="AD44" i="13"/>
  <c r="S26" i="24"/>
  <c r="S17" i="10"/>
  <c r="T17" i="10" s="1"/>
  <c r="U17" i="10" s="1"/>
  <c r="CG10" i="9"/>
  <c r="AZ18" i="9"/>
  <c r="AD31" i="8"/>
  <c r="AZ38" i="8"/>
  <c r="AD47" i="8"/>
  <c r="H48" i="6"/>
  <c r="H19" i="13"/>
  <c r="AD8" i="23"/>
  <c r="AE8" i="23" s="1"/>
  <c r="AF8" i="23" s="1"/>
  <c r="AD19" i="9"/>
  <c r="AE19" i="9" s="1"/>
  <c r="AF19" i="9" s="1"/>
  <c r="BV23" i="9"/>
  <c r="AZ31" i="9"/>
  <c r="BK31" i="8"/>
  <c r="AZ49" i="8"/>
  <c r="H19" i="11"/>
  <c r="I19" i="11" s="1"/>
  <c r="J19" i="11" s="1"/>
  <c r="S49" i="24"/>
  <c r="AD22" i="9"/>
  <c r="AE22" i="9" s="1"/>
  <c r="AF22" i="9" s="1"/>
  <c r="AO36" i="9"/>
  <c r="BK26" i="8"/>
  <c r="AO35" i="8"/>
  <c r="BK42" i="8"/>
  <c r="AO29" i="6"/>
  <c r="S30" i="10"/>
  <c r="H13" i="8"/>
  <c r="AO18" i="8"/>
  <c r="BV23" i="8"/>
  <c r="H29" i="8"/>
  <c r="AO34" i="8"/>
  <c r="BV39" i="8"/>
  <c r="H45" i="8"/>
  <c r="S20" i="11"/>
  <c r="H40" i="11"/>
  <c r="AZ28" i="11"/>
  <c r="S18" i="6"/>
  <c r="AD34" i="6"/>
  <c r="AO50" i="6"/>
  <c r="AO47" i="13"/>
  <c r="AZ39" i="24"/>
  <c r="CR10" i="8"/>
  <c r="AD16" i="8"/>
  <c r="BK21" i="8"/>
  <c r="CR26" i="8"/>
  <c r="AD32" i="8"/>
  <c r="BK37" i="8"/>
  <c r="CR42" i="8"/>
  <c r="AD48" i="8"/>
  <c r="AD13" i="11"/>
  <c r="AZ23" i="13"/>
  <c r="AZ9" i="24"/>
  <c r="S47" i="24"/>
  <c r="S18" i="11"/>
  <c r="T18" i="11" s="1"/>
  <c r="U18" i="11" s="1"/>
  <c r="AZ37" i="11"/>
  <c r="AO11" i="13"/>
  <c r="S9" i="10"/>
  <c r="AZ39" i="13"/>
  <c r="AZ49" i="13"/>
  <c r="H18" i="24"/>
  <c r="AD32" i="24"/>
  <c r="AZ46" i="24"/>
  <c r="H15" i="11"/>
  <c r="H27" i="11"/>
  <c r="H39" i="11"/>
  <c r="AD17" i="6"/>
  <c r="S47" i="6"/>
  <c r="AZ13" i="13"/>
  <c r="AO34" i="24"/>
  <c r="AZ45" i="24"/>
  <c r="S15" i="10"/>
  <c r="T15" i="10" s="1"/>
  <c r="U15" i="10" s="1"/>
  <c r="S22" i="11"/>
  <c r="S34" i="11"/>
  <c r="S46" i="11"/>
  <c r="AZ36" i="11"/>
  <c r="AO13" i="6"/>
  <c r="AZ20" i="13"/>
  <c r="H32" i="13"/>
  <c r="S19" i="24"/>
  <c r="AD30" i="24"/>
  <c r="AZ25" i="24"/>
  <c r="AD35" i="24"/>
  <c r="H45" i="24"/>
  <c r="S40" i="10"/>
  <c r="S20" i="10"/>
  <c r="T20" i="10" s="1"/>
  <c r="U20" i="10" s="1"/>
  <c r="AD32" i="5"/>
  <c r="BK24" i="8"/>
  <c r="AD29" i="5"/>
  <c r="H26" i="13"/>
  <c r="H31" i="5"/>
  <c r="I31" i="5" s="1"/>
  <c r="J31" i="5" s="1"/>
  <c r="BV26" i="8"/>
  <c r="AD46" i="23"/>
  <c r="AO28" i="24"/>
  <c r="BK37" i="9"/>
  <c r="S23" i="5"/>
  <c r="T23" i="5" s="1"/>
  <c r="U23" i="5" s="1"/>
  <c r="AO37" i="13"/>
  <c r="AD26" i="5"/>
  <c r="AE26" i="5" s="1"/>
  <c r="AF26" i="5" s="1"/>
  <c r="AD50" i="9"/>
  <c r="AD11" i="6"/>
  <c r="AD24" i="23"/>
  <c r="AZ29" i="8"/>
  <c r="S49" i="23"/>
  <c r="H29" i="13"/>
  <c r="H44" i="10"/>
  <c r="I44" i="10" s="1"/>
  <c r="J44" i="10" s="1"/>
  <c r="H26" i="5"/>
  <c r="I26" i="5" s="1"/>
  <c r="J26" i="5" s="1"/>
  <c r="S24" i="9"/>
  <c r="AZ20" i="6"/>
  <c r="BK22" i="9"/>
  <c r="CG20" i="8"/>
  <c r="AO49" i="6"/>
  <c r="S37" i="23"/>
  <c r="H17" i="3"/>
  <c r="AZ47" i="13"/>
  <c r="H45" i="13"/>
  <c r="BK35" i="9"/>
  <c r="BL35" i="9" s="1"/>
  <c r="BM35" i="9" s="1"/>
  <c r="H47" i="8"/>
  <c r="AZ17" i="9"/>
  <c r="BA17" i="9" s="1"/>
  <c r="BB17" i="9" s="1"/>
  <c r="AO43" i="13"/>
  <c r="H28" i="22"/>
  <c r="I28" i="22" s="1"/>
  <c r="J28" i="22" s="1"/>
  <c r="S49" i="5"/>
  <c r="H46" i="10"/>
  <c r="AD36" i="23"/>
  <c r="BK27" i="9"/>
  <c r="BL27" i="9" s="1"/>
  <c r="BM27" i="9" s="1"/>
  <c r="CR27" i="8"/>
  <c r="AO9" i="11"/>
  <c r="H33" i="6"/>
  <c r="AD48" i="12"/>
  <c r="S13" i="23"/>
  <c r="T13" i="23" s="1"/>
  <c r="U13" i="23" s="1"/>
  <c r="BK11" i="9"/>
  <c r="H50" i="8"/>
  <c r="AD23" i="6"/>
  <c r="AD36" i="24"/>
  <c r="AD41" i="23"/>
  <c r="CG29" i="9"/>
  <c r="AO32" i="11"/>
  <c r="H28" i="13"/>
  <c r="AZ27" i="24"/>
  <c r="S39" i="9"/>
  <c r="AO43" i="9"/>
  <c r="H46" i="6"/>
  <c r="BV30" i="8"/>
  <c r="AD29" i="11"/>
  <c r="AO11" i="24"/>
  <c r="S41" i="6"/>
  <c r="AZ47" i="8"/>
  <c r="H30" i="6"/>
  <c r="AO16" i="11"/>
  <c r="S9" i="6"/>
  <c r="AO21" i="6"/>
  <c r="H24" i="24"/>
  <c r="S40" i="13"/>
  <c r="S15" i="24"/>
  <c r="H44" i="24"/>
  <c r="AD28" i="12"/>
  <c r="AZ30" i="11"/>
  <c r="BV38" i="9"/>
  <c r="H16" i="10"/>
  <c r="I16" i="10" s="1"/>
  <c r="J16" i="10" s="1"/>
  <c r="AD39" i="5"/>
  <c r="BK16" i="9"/>
  <c r="S46" i="5"/>
  <c r="H46" i="23"/>
  <c r="AZ43" i="13"/>
  <c r="H11" i="12"/>
  <c r="I11" i="12" s="1"/>
  <c r="J11" i="12" s="1"/>
  <c r="AD39" i="10"/>
  <c r="H26" i="12"/>
  <c r="BK19" i="9"/>
  <c r="S48" i="5"/>
  <c r="AZ37" i="8"/>
  <c r="AD32" i="11"/>
  <c r="AD28" i="5"/>
  <c r="AD43" i="11"/>
  <c r="S14" i="12"/>
  <c r="S21" i="22"/>
  <c r="H15" i="23"/>
  <c r="I15" i="23" s="1"/>
  <c r="J15" i="23" s="1"/>
  <c r="AD45" i="5"/>
  <c r="AZ30" i="9"/>
  <c r="AO37" i="8"/>
  <c r="AD28" i="24"/>
  <c r="AD27" i="23"/>
  <c r="AD19" i="24"/>
  <c r="AD46" i="9"/>
  <c r="S16" i="13"/>
  <c r="AO10" i="8"/>
  <c r="BV31" i="8"/>
  <c r="BK13" i="8"/>
  <c r="BK29" i="8"/>
  <c r="AD15" i="6"/>
  <c r="AE15" i="6" s="1"/>
  <c r="AF15" i="6" s="1"/>
  <c r="AZ31" i="13"/>
  <c r="AO26" i="11"/>
  <c r="H34" i="13"/>
  <c r="AZ31" i="11"/>
  <c r="AZ48" i="13"/>
  <c r="H48" i="24"/>
  <c r="H21" i="24"/>
  <c r="S24" i="10"/>
  <c r="T24" i="10" s="1"/>
  <c r="U24" i="10" s="1"/>
  <c r="H13" i="5"/>
  <c r="CG32" i="9"/>
  <c r="AO22" i="9"/>
  <c r="AP22" i="9" s="1"/>
  <c r="AQ22" i="9" s="1"/>
  <c r="AO27" i="9"/>
  <c r="H12" i="24"/>
  <c r="S33" i="13"/>
  <c r="S34" i="24"/>
  <c r="S38" i="12"/>
  <c r="H18" i="8"/>
  <c r="I18" i="8" s="1"/>
  <c r="J18" i="8" s="1"/>
  <c r="AD17" i="8"/>
  <c r="AD21" i="6"/>
  <c r="H36" i="23"/>
  <c r="AD49" i="5"/>
  <c r="S24" i="11"/>
  <c r="AD47" i="13"/>
  <c r="BK35" i="8"/>
  <c r="S45" i="23"/>
  <c r="BV38" i="8"/>
  <c r="H15" i="22"/>
  <c r="S14" i="23"/>
  <c r="AO39" i="9"/>
  <c r="S18" i="5"/>
  <c r="T18" i="5" s="1"/>
  <c r="U18" i="5" s="1"/>
  <c r="AD16" i="5"/>
  <c r="AE16" i="5" s="1"/>
  <c r="AF16" i="5" s="1"/>
  <c r="AZ11" i="13"/>
  <c r="AD45" i="10"/>
  <c r="AZ16" i="11"/>
  <c r="BA16" i="11" s="1"/>
  <c r="BB16" i="11" s="1"/>
  <c r="H49" i="13"/>
  <c r="AD40" i="10"/>
  <c r="AD44" i="11"/>
  <c r="S30" i="12"/>
  <c r="S48" i="22"/>
  <c r="S34" i="23"/>
  <c r="AD18" i="23"/>
  <c r="AO13" i="9"/>
  <c r="H20" i="8"/>
  <c r="AD43" i="12"/>
  <c r="CG46" i="9"/>
  <c r="AD18" i="8"/>
  <c r="S21" i="6"/>
  <c r="S14" i="8"/>
  <c r="AO21" i="11"/>
  <c r="AO16" i="6"/>
  <c r="AZ29" i="6"/>
  <c r="H16" i="13"/>
  <c r="AZ37" i="13"/>
  <c r="AO25" i="24"/>
  <c r="AD14" i="13"/>
  <c r="AO33" i="13"/>
  <c r="AD27" i="13"/>
  <c r="H27" i="5"/>
  <c r="I27" i="5" s="1"/>
  <c r="J27" i="5" s="1"/>
  <c r="H31" i="12"/>
  <c r="H36" i="24"/>
  <c r="H32" i="8"/>
  <c r="H37" i="23"/>
  <c r="AO10" i="9"/>
  <c r="AO18" i="9"/>
  <c r="AD17" i="9"/>
  <c r="H28" i="23"/>
  <c r="H33" i="5"/>
  <c r="S40" i="12"/>
  <c r="CR15" i="9"/>
  <c r="AO19" i="6"/>
  <c r="S12" i="12"/>
  <c r="T12" i="12" s="1"/>
  <c r="U12" i="12" s="1"/>
  <c r="BK34" i="9"/>
  <c r="BL34" i="9" s="1"/>
  <c r="BM34" i="9" s="1"/>
  <c r="S11" i="11"/>
  <c r="AD33" i="24"/>
  <c r="H42" i="12"/>
  <c r="S10" i="9"/>
  <c r="H42" i="23"/>
  <c r="AD17" i="10"/>
  <c r="H50" i="13"/>
  <c r="H17" i="12"/>
  <c r="I17" i="12" s="1"/>
  <c r="J17" i="12" s="1"/>
  <c r="AD45" i="11"/>
  <c r="H19" i="3"/>
  <c r="AO35" i="9"/>
  <c r="AZ24" i="13"/>
  <c r="AZ23" i="11"/>
  <c r="S43" i="12"/>
  <c r="S50" i="9"/>
  <c r="S11" i="9"/>
  <c r="H16" i="12"/>
  <c r="I16" i="12" s="1"/>
  <c r="J16" i="12" s="1"/>
  <c r="AD19" i="5"/>
  <c r="AE19" i="5" s="1"/>
  <c r="AF19" i="5" s="1"/>
  <c r="AD40" i="12"/>
  <c r="S8" i="6"/>
  <c r="T8" i="6" s="1"/>
  <c r="U8" i="6" s="1"/>
  <c r="S30" i="9"/>
  <c r="BK44" i="9"/>
  <c r="AD22" i="8"/>
  <c r="AD48" i="13"/>
  <c r="H41" i="22"/>
  <c r="H18" i="23"/>
  <c r="BV39" i="9"/>
  <c r="BK44" i="8"/>
  <c r="CG27" i="8"/>
  <c r="CG43" i="8"/>
  <c r="S13" i="13"/>
  <c r="S31" i="24"/>
  <c r="AZ21" i="6"/>
  <c r="AD42" i="24"/>
  <c r="S31" i="10"/>
  <c r="CR31" i="8"/>
  <c r="AD24" i="6"/>
  <c r="AZ11" i="11"/>
  <c r="S28" i="6"/>
  <c r="S38" i="8"/>
  <c r="AD33" i="6"/>
  <c r="AO8" i="13"/>
  <c r="AP8" i="13" s="1"/>
  <c r="AQ8" i="13" s="1"/>
  <c r="AO31" i="11"/>
  <c r="AZ26" i="11"/>
  <c r="AO20" i="6"/>
  <c r="AO27" i="24"/>
  <c r="S39" i="10"/>
  <c r="H24" i="6"/>
  <c r="S43" i="6"/>
  <c r="AZ21" i="13"/>
  <c r="S47" i="13"/>
  <c r="AO49" i="24"/>
  <c r="S27" i="24"/>
  <c r="AD38" i="13"/>
  <c r="BV17" i="9"/>
  <c r="BW17" i="9" s="1"/>
  <c r="BX17" i="9" s="1"/>
  <c r="S19" i="22"/>
  <c r="T19" i="22" s="1"/>
  <c r="U19" i="22" s="1"/>
  <c r="AO14" i="9"/>
  <c r="H20" i="13"/>
  <c r="BV27" i="9"/>
  <c r="H17" i="23"/>
  <c r="I17" i="23" s="1"/>
  <c r="J17" i="23" s="1"/>
  <c r="CG36" i="9"/>
  <c r="AO43" i="24"/>
  <c r="AD30" i="23"/>
  <c r="S26" i="23"/>
  <c r="T26" i="23" s="1"/>
  <c r="U26" i="23" s="1"/>
  <c r="H31" i="8"/>
  <c r="AO48" i="13"/>
  <c r="AZ40" i="24"/>
  <c r="S20" i="9"/>
  <c r="T20" i="9" s="1"/>
  <c r="U20" i="9" s="1"/>
  <c r="S37" i="9"/>
  <c r="AD48" i="6"/>
  <c r="BK13" i="9"/>
  <c r="H33" i="10"/>
  <c r="CG21" i="9"/>
  <c r="AZ41" i="11"/>
  <c r="H44" i="5"/>
  <c r="AO45" i="8"/>
  <c r="CG45" i="9"/>
  <c r="H48" i="12"/>
  <c r="CG37" i="9"/>
  <c r="AD12" i="5"/>
  <c r="AE12" i="5" s="1"/>
  <c r="AF12" i="5" s="1"/>
  <c r="AZ25" i="6"/>
  <c r="H21" i="10"/>
  <c r="CG15" i="8"/>
  <c r="BK28" i="8"/>
  <c r="H14" i="11"/>
  <c r="AD22" i="5"/>
  <c r="AE22" i="5" s="1"/>
  <c r="AF22" i="5" s="1"/>
  <c r="S25" i="9"/>
  <c r="AO45" i="9"/>
  <c r="CG39" i="8"/>
  <c r="S19" i="10"/>
  <c r="T19" i="10" s="1"/>
  <c r="U19" i="10" s="1"/>
  <c r="S42" i="12"/>
  <c r="BV42" i="8"/>
  <c r="AZ19" i="24"/>
  <c r="S27" i="10"/>
  <c r="AD40" i="5"/>
  <c r="S21" i="11"/>
  <c r="H47" i="22"/>
  <c r="AD23" i="23"/>
  <c r="BV45" i="9"/>
  <c r="AD9" i="13"/>
  <c r="AZ11" i="24"/>
  <c r="BA11" i="24" s="1"/>
  <c r="BB11" i="24" s="1"/>
  <c r="AD10" i="9"/>
  <c r="BK15" i="9"/>
  <c r="AZ22" i="9"/>
  <c r="BA22" i="9" s="1"/>
  <c r="BB22" i="9" s="1"/>
  <c r="BK47" i="8"/>
  <c r="AD33" i="11"/>
  <c r="AZ30" i="13"/>
  <c r="H23" i="24"/>
  <c r="CG39" i="9"/>
  <c r="AO41" i="8"/>
  <c r="AO24" i="11"/>
  <c r="BV11" i="8"/>
  <c r="BV27" i="8"/>
  <c r="BV43" i="8"/>
  <c r="AZ17" i="11"/>
  <c r="AO44" i="6"/>
  <c r="AD20" i="8"/>
  <c r="AE20" i="8" s="1"/>
  <c r="AF20" i="8" s="1"/>
  <c r="AD36" i="8"/>
  <c r="CR46" i="8"/>
  <c r="AO31" i="6"/>
  <c r="AD45" i="24"/>
  <c r="S16" i="11"/>
  <c r="AZ20" i="11"/>
  <c r="AZ23" i="6"/>
  <c r="H27" i="24"/>
  <c r="S16" i="10"/>
  <c r="T16" i="10" s="1"/>
  <c r="U16" i="10" s="1"/>
  <c r="H36" i="11"/>
  <c r="H15" i="6"/>
  <c r="S19" i="11"/>
  <c r="S43" i="11"/>
  <c r="AD50" i="6"/>
  <c r="H16" i="24"/>
  <c r="AD23" i="24"/>
  <c r="AO42" i="24"/>
  <c r="S35" i="10"/>
  <c r="S24" i="24"/>
  <c r="AZ21" i="11"/>
  <c r="BK19" i="8"/>
  <c r="H13" i="3"/>
  <c r="AD14" i="11"/>
  <c r="S11" i="23"/>
  <c r="AD31" i="6"/>
  <c r="S12" i="6"/>
  <c r="T12" i="6" s="1"/>
  <c r="U12" i="6" s="1"/>
  <c r="H28" i="12"/>
  <c r="S17" i="8"/>
  <c r="AD29" i="10"/>
  <c r="BK17" i="9"/>
  <c r="S27" i="5"/>
  <c r="BK39" i="9"/>
  <c r="H44" i="8"/>
  <c r="AO42" i="9"/>
  <c r="H10" i="6"/>
  <c r="AD15" i="9"/>
  <c r="CR35" i="9"/>
  <c r="H21" i="12"/>
  <c r="BK46" i="9"/>
  <c r="BK16" i="8"/>
  <c r="AD9" i="24"/>
  <c r="AD43" i="9"/>
  <c r="CR21" i="9"/>
  <c r="CS21" i="9" s="1"/>
  <c r="CT21" i="9" s="1"/>
  <c r="BK39" i="8"/>
  <c r="CG17" i="9"/>
  <c r="CG41" i="8"/>
  <c r="S46" i="24"/>
  <c r="H11" i="5"/>
  <c r="AD29" i="8"/>
  <c r="H47" i="5"/>
  <c r="H39" i="12"/>
  <c r="AD25" i="10"/>
  <c r="CG24" i="9"/>
  <c r="CH24" i="9" s="1"/>
  <c r="CI24" i="9" s="1"/>
  <c r="CG38" i="9"/>
  <c r="AO43" i="8"/>
  <c r="CG33" i="9"/>
  <c r="AD20" i="10"/>
  <c r="AO23" i="9"/>
  <c r="CR40" i="9"/>
  <c r="AO15" i="8"/>
  <c r="AD12" i="11"/>
  <c r="AO40" i="13"/>
  <c r="AD24" i="9"/>
  <c r="AE24" i="9" s="1"/>
  <c r="AF24" i="9" s="1"/>
  <c r="AD13" i="9"/>
  <c r="AZ25" i="9"/>
  <c r="BA25" i="9" s="1"/>
  <c r="BB25" i="9" s="1"/>
  <c r="S19" i="8"/>
  <c r="T19" i="8" s="1"/>
  <c r="U19" i="8" s="1"/>
  <c r="S17" i="11"/>
  <c r="AZ36" i="6"/>
  <c r="AO20" i="8"/>
  <c r="S39" i="11"/>
  <c r="S15" i="13"/>
  <c r="AD24" i="11"/>
  <c r="AZ32" i="6"/>
  <c r="AD18" i="24"/>
  <c r="AZ47" i="24"/>
  <c r="AD24" i="13"/>
  <c r="S12" i="13"/>
  <c r="AO22" i="6"/>
  <c r="H36" i="13"/>
  <c r="AO10" i="13"/>
  <c r="S21" i="10"/>
  <c r="AD28" i="10"/>
  <c r="BV12" i="8"/>
  <c r="BW12" i="8" s="1"/>
  <c r="BX12" i="8" s="1"/>
  <c r="CR8" i="8"/>
  <c r="CS8" i="8" s="1"/>
  <c r="CT8" i="8" s="1"/>
  <c r="S9" i="22"/>
  <c r="T9" i="22" s="1"/>
  <c r="U9" i="22" s="1"/>
  <c r="BK31" i="9"/>
  <c r="BV34" i="9"/>
  <c r="H48" i="5"/>
  <c r="BK20" i="9"/>
  <c r="S41" i="22"/>
  <c r="AD21" i="11"/>
  <c r="AD27" i="8"/>
  <c r="CR27" i="9"/>
  <c r="BK48" i="9"/>
  <c r="AD47" i="12"/>
  <c r="BV36" i="8"/>
  <c r="AD28" i="9"/>
  <c r="AE28" i="9" s="1"/>
  <c r="AF28" i="9" s="1"/>
  <c r="AO32" i="8"/>
  <c r="S50" i="23"/>
  <c r="CG23" i="9"/>
  <c r="CH23" i="9" s="1"/>
  <c r="CI23" i="9" s="1"/>
  <c r="H43" i="10"/>
  <c r="I43" i="10" s="1"/>
  <c r="J43" i="10" s="1"/>
  <c r="CR17" i="8"/>
  <c r="S37" i="6"/>
  <c r="S33" i="24"/>
  <c r="S15" i="22"/>
  <c r="T15" i="22" s="1"/>
  <c r="U15" i="22" s="1"/>
  <c r="H34" i="12"/>
  <c r="CG12" i="9"/>
  <c r="S23" i="22"/>
  <c r="T23" i="22" s="1"/>
  <c r="U23" i="22" s="1"/>
  <c r="AD36" i="5"/>
  <c r="AZ50" i="6"/>
  <c r="CG35" i="9"/>
  <c r="H40" i="13"/>
  <c r="S24" i="22"/>
  <c r="T24" i="22" s="1"/>
  <c r="U24" i="22" s="1"/>
  <c r="CR33" i="9"/>
  <c r="H22" i="12"/>
  <c r="S32" i="23"/>
  <c r="CR25" i="8"/>
  <c r="BK47" i="9"/>
  <c r="BK48" i="8"/>
  <c r="AO43" i="6"/>
  <c r="H12" i="12"/>
  <c r="I12" i="12" s="1"/>
  <c r="J12" i="12" s="1"/>
  <c r="S16" i="22"/>
  <c r="T16" i="22" s="1"/>
  <c r="U16" i="22" s="1"/>
  <c r="CR47" i="9"/>
  <c r="S47" i="22"/>
  <c r="T47" i="22" s="1"/>
  <c r="U47" i="22" s="1"/>
  <c r="S34" i="5"/>
  <c r="S13" i="9"/>
  <c r="S18" i="12"/>
  <c r="AD39" i="12"/>
  <c r="S43" i="9"/>
  <c r="CG43" i="9"/>
  <c r="AZ28" i="8"/>
  <c r="AD20" i="5"/>
  <c r="AE20" i="5" s="1"/>
  <c r="AF20" i="5" s="1"/>
  <c r="AZ21" i="8"/>
  <c r="CR50" i="8"/>
  <c r="AO10" i="6"/>
  <c r="AD25" i="13"/>
  <c r="S17" i="5"/>
  <c r="T17" i="5" s="1"/>
  <c r="U17" i="5" s="1"/>
  <c r="H50" i="5"/>
  <c r="BV43" i="9"/>
  <c r="AO47" i="11"/>
  <c r="AZ31" i="6"/>
  <c r="H17" i="22"/>
  <c r="H49" i="10"/>
  <c r="H47" i="12"/>
  <c r="AD12" i="10"/>
  <c r="AD25" i="23"/>
  <c r="S29" i="8"/>
  <c r="AO42" i="11"/>
  <c r="AZ15" i="6"/>
  <c r="AZ35" i="6"/>
  <c r="CR16" i="8"/>
  <c r="S19" i="5"/>
  <c r="T19" i="5" s="1"/>
  <c r="U19" i="5" s="1"/>
  <c r="AO17" i="9"/>
  <c r="BV18" i="8"/>
  <c r="BW18" i="8" s="1"/>
  <c r="BX18" i="8" s="1"/>
  <c r="AD35" i="8"/>
  <c r="H31" i="13"/>
  <c r="S25" i="5"/>
  <c r="T25" i="5" s="1"/>
  <c r="U25" i="5" s="1"/>
  <c r="AO22" i="24"/>
  <c r="AD13" i="12"/>
  <c r="AZ47" i="9"/>
  <c r="BK11" i="8"/>
  <c r="BK46" i="8"/>
  <c r="H41" i="23"/>
  <c r="S41" i="5"/>
  <c r="AD38" i="5"/>
  <c r="AD31" i="9"/>
  <c r="AE31" i="9" s="1"/>
  <c r="AF31" i="9" s="1"/>
  <c r="H10" i="8"/>
  <c r="H22" i="8"/>
  <c r="I22" i="8" s="1"/>
  <c r="J22" i="8" s="1"/>
  <c r="AD24" i="12"/>
  <c r="CR45" i="9"/>
  <c r="CG31" i="8"/>
  <c r="H43" i="8"/>
  <c r="AD20" i="13"/>
  <c r="S31" i="22"/>
  <c r="H29" i="5"/>
  <c r="I29" i="5" s="1"/>
  <c r="J29" i="5" s="1"/>
  <c r="H23" i="12"/>
  <c r="H45" i="12"/>
  <c r="AD37" i="10"/>
  <c r="AD49" i="23"/>
  <c r="S49" i="9"/>
  <c r="AO12" i="9"/>
  <c r="AZ33" i="9"/>
  <c r="H47" i="11"/>
  <c r="AZ38" i="6"/>
  <c r="AO23" i="13"/>
  <c r="AZ26" i="24"/>
  <c r="S38" i="5"/>
  <c r="H33" i="23"/>
  <c r="AD42" i="5"/>
  <c r="AD46" i="8"/>
  <c r="S24" i="13"/>
  <c r="AZ33" i="24"/>
  <c r="H9" i="3"/>
  <c r="H20" i="5"/>
  <c r="I20" i="5" s="1"/>
  <c r="J20" i="5" s="1"/>
  <c r="AD8" i="9"/>
  <c r="AE8" i="9" s="1"/>
  <c r="AF8" i="9" s="1"/>
  <c r="BV16" i="9"/>
  <c r="BW16" i="9" s="1"/>
  <c r="BX16" i="9" s="1"/>
  <c r="AO24" i="8"/>
  <c r="AD49" i="8"/>
  <c r="AO25" i="6"/>
  <c r="AZ47" i="6"/>
  <c r="AD49" i="24"/>
  <c r="AD12" i="23"/>
  <c r="H13" i="22"/>
  <c r="S36" i="22"/>
  <c r="H10" i="10"/>
  <c r="S46" i="23"/>
  <c r="AD39" i="23"/>
  <c r="AZ8" i="9"/>
  <c r="BA8" i="9" s="1"/>
  <c r="BB8" i="9" s="1"/>
  <c r="CG18" i="8"/>
  <c r="CG34" i="8"/>
  <c r="AD20" i="11"/>
  <c r="S18" i="13"/>
  <c r="S22" i="9"/>
  <c r="AD36" i="9"/>
  <c r="CG13" i="9"/>
  <c r="AO27" i="6"/>
  <c r="AO48" i="6"/>
  <c r="AZ19" i="13"/>
  <c r="AZ38" i="24"/>
  <c r="AD19" i="12"/>
  <c r="CG22" i="9"/>
  <c r="CH22" i="9" s="1"/>
  <c r="CI22" i="9" s="1"/>
  <c r="CR36" i="9"/>
  <c r="AZ34" i="9"/>
  <c r="AD10" i="8"/>
  <c r="BK15" i="8"/>
  <c r="CR20" i="8"/>
  <c r="AD26" i="8"/>
  <c r="AE26" i="8" s="1"/>
  <c r="AF26" i="8" s="1"/>
  <c r="S44" i="8"/>
  <c r="BK38" i="9"/>
  <c r="CR10" i="9"/>
  <c r="AZ11" i="8"/>
  <c r="CG16" i="8"/>
  <c r="S22" i="8"/>
  <c r="H36" i="8"/>
  <c r="AO15" i="6"/>
  <c r="S50" i="6"/>
  <c r="AO49" i="13"/>
  <c r="S45" i="24"/>
  <c r="AD41" i="11"/>
  <c r="AO35" i="6"/>
  <c r="AZ34" i="13"/>
  <c r="AD40" i="24"/>
  <c r="H22" i="6"/>
  <c r="H38" i="13"/>
  <c r="H38" i="24"/>
  <c r="AD48" i="24"/>
  <c r="AZ50" i="8"/>
  <c r="AD46" i="11"/>
  <c r="S36" i="6"/>
  <c r="H41" i="13"/>
  <c r="AO26" i="13"/>
  <c r="S12" i="24"/>
  <c r="H25" i="6"/>
  <c r="AO34" i="6"/>
  <c r="S44" i="6"/>
  <c r="H43" i="13"/>
  <c r="S43" i="24"/>
  <c r="AO9" i="13"/>
  <c r="S19" i="13"/>
  <c r="AZ28" i="13"/>
  <c r="AD37" i="13"/>
  <c r="H13" i="13"/>
  <c r="AO22" i="13"/>
  <c r="S32" i="13"/>
  <c r="AO42" i="13"/>
  <c r="S22" i="10"/>
  <c r="T22" i="10" s="1"/>
  <c r="U22" i="10" s="1"/>
  <c r="CG50" i="9"/>
  <c r="AZ30" i="8"/>
  <c r="AZ25" i="13"/>
  <c r="AO50" i="9"/>
  <c r="S50" i="8"/>
  <c r="S50" i="13"/>
  <c r="AD41" i="9"/>
  <c r="BV37" i="9"/>
  <c r="AZ46" i="9"/>
  <c r="S25" i="13"/>
  <c r="BV46" i="8"/>
  <c r="AZ35" i="13"/>
  <c r="H26" i="6"/>
  <c r="AD29" i="24"/>
  <c r="S11" i="10"/>
  <c r="T11" i="10" s="1"/>
  <c r="U11" i="10" s="1"/>
  <c r="AZ15" i="13"/>
  <c r="AZ31" i="8"/>
  <c r="AO38" i="11"/>
  <c r="AZ14" i="11"/>
  <c r="BA14" i="11" s="1"/>
  <c r="BB14" i="11" s="1"/>
  <c r="AD37" i="6"/>
  <c r="AZ40" i="6"/>
  <c r="AO50" i="24"/>
  <c r="AO25" i="13"/>
  <c r="AZ24" i="24"/>
  <c r="S36" i="10"/>
  <c r="U7" i="20"/>
  <c r="S46" i="13"/>
  <c r="AO19" i="9"/>
  <c r="CG49" i="9"/>
  <c r="AD39" i="9"/>
  <c r="S42" i="9"/>
  <c r="AO44" i="9"/>
  <c r="S29" i="11"/>
  <c r="S47" i="8"/>
  <c r="S32" i="9"/>
  <c r="AZ41" i="13"/>
  <c r="BV22" i="9"/>
  <c r="H20" i="11"/>
  <c r="I20" i="11" s="1"/>
  <c r="J20" i="11" s="1"/>
  <c r="H31" i="10"/>
  <c r="AD37" i="5"/>
  <c r="AZ49" i="11"/>
  <c r="S22" i="12"/>
  <c r="T22" i="12" s="1"/>
  <c r="U22" i="12" s="1"/>
  <c r="BV33" i="9"/>
  <c r="S39" i="23"/>
  <c r="H19" i="8"/>
  <c r="H16" i="5"/>
  <c r="S48" i="23"/>
  <c r="H44" i="11"/>
  <c r="H29" i="22"/>
  <c r="I29" i="22" s="1"/>
  <c r="J29" i="22" s="1"/>
  <c r="AD35" i="9"/>
  <c r="S36" i="8"/>
  <c r="H20" i="22"/>
  <c r="BK41" i="9"/>
  <c r="S17" i="12"/>
  <c r="T17" i="12" s="1"/>
  <c r="U17" i="12" s="1"/>
  <c r="AD23" i="8"/>
  <c r="AE23" i="8" s="1"/>
  <c r="AF23" i="8" s="1"/>
  <c r="H38" i="23"/>
  <c r="S14" i="13"/>
  <c r="AO9" i="9"/>
  <c r="AD42" i="10"/>
  <c r="H8" i="11"/>
  <c r="I8" i="11" s="1"/>
  <c r="J8" i="11" s="1"/>
  <c r="BV45" i="8"/>
  <c r="S14" i="11"/>
  <c r="AD41" i="6"/>
  <c r="H37" i="8"/>
  <c r="AZ31" i="24"/>
  <c r="CR34" i="8"/>
  <c r="AD29" i="6"/>
  <c r="S45" i="13"/>
  <c r="AO19" i="13"/>
  <c r="H45" i="11"/>
  <c r="H17" i="24"/>
  <c r="S28" i="11"/>
  <c r="AD18" i="6"/>
  <c r="AD11" i="24"/>
  <c r="AE11" i="24" s="1"/>
  <c r="AF11" i="24" s="1"/>
  <c r="AZ49" i="24"/>
  <c r="AZ27" i="13"/>
  <c r="CG25" i="8"/>
  <c r="AD43" i="23"/>
  <c r="AD40" i="23"/>
  <c r="H48" i="13"/>
  <c r="AO49" i="8"/>
  <c r="H10" i="11"/>
  <c r="AD34" i="8"/>
  <c r="H39" i="10"/>
  <c r="I39" i="10" s="1"/>
  <c r="J39" i="10" s="1"/>
  <c r="H44" i="22"/>
  <c r="AD46" i="10"/>
  <c r="H13" i="11"/>
  <c r="H19" i="10"/>
  <c r="I19" i="10" s="1"/>
  <c r="J19" i="10" s="1"/>
  <c r="AZ20" i="9"/>
  <c r="S24" i="5"/>
  <c r="T24" i="5" s="1"/>
  <c r="U24" i="5" s="1"/>
  <c r="S11" i="12"/>
  <c r="CG44" i="9"/>
  <c r="H41" i="5"/>
  <c r="H33" i="12"/>
  <c r="AZ30" i="6"/>
  <c r="S28" i="10"/>
  <c r="BV47" i="9"/>
  <c r="AD22" i="12"/>
  <c r="AO23" i="8"/>
  <c r="S46" i="9"/>
  <c r="H12" i="8"/>
  <c r="BK23" i="8"/>
  <c r="AZ35" i="11"/>
  <c r="AZ34" i="11"/>
  <c r="AO16" i="24"/>
  <c r="AD18" i="13"/>
  <c r="H41" i="24"/>
  <c r="AD39" i="6"/>
  <c r="S27" i="13"/>
  <c r="AZ48" i="6"/>
  <c r="H24" i="13"/>
  <c r="S23" i="10"/>
  <c r="T23" i="10" s="1"/>
  <c r="U23" i="10" s="1"/>
  <c r="AZ17" i="13"/>
  <c r="S12" i="10"/>
  <c r="T12" i="10" s="1"/>
  <c r="U12" i="10" s="1"/>
  <c r="AO28" i="13"/>
  <c r="AO11" i="8"/>
  <c r="AP11" i="8" s="1"/>
  <c r="AQ11" i="8" s="1"/>
  <c r="AD50" i="10"/>
  <c r="S36" i="9"/>
  <c r="CR14" i="9"/>
  <c r="AO41" i="9"/>
  <c r="AD34" i="10"/>
  <c r="CR15" i="8"/>
  <c r="S22" i="23"/>
  <c r="T22" i="23" s="1"/>
  <c r="U22" i="23" s="1"/>
  <c r="H32" i="6"/>
  <c r="S45" i="8"/>
  <c r="AD19" i="10"/>
  <c r="S9" i="11"/>
  <c r="H25" i="5"/>
  <c r="I25" i="5" s="1"/>
  <c r="J25" i="5" s="1"/>
  <c r="AD26" i="23"/>
  <c r="AO24" i="6"/>
  <c r="H22" i="10"/>
  <c r="AD14" i="23"/>
  <c r="H47" i="10"/>
  <c r="AD12" i="24"/>
  <c r="AE12" i="24" s="1"/>
  <c r="AF12" i="24" s="1"/>
  <c r="AO30" i="11"/>
  <c r="H22" i="24"/>
  <c r="S39" i="22"/>
  <c r="AD49" i="10"/>
  <c r="AZ38" i="9"/>
  <c r="AD49" i="13"/>
  <c r="H20" i="6"/>
  <c r="I20" i="6" s="1"/>
  <c r="J20" i="6" s="1"/>
  <c r="S45" i="12"/>
  <c r="S18" i="23"/>
  <c r="AZ39" i="9"/>
  <c r="AO17" i="6"/>
  <c r="AP17" i="6" s="1"/>
  <c r="AQ17" i="6" s="1"/>
  <c r="CG14" i="9"/>
  <c r="H37" i="11"/>
  <c r="H15" i="13"/>
  <c r="S12" i="5"/>
  <c r="T12" i="5" s="1"/>
  <c r="U12" i="5" s="1"/>
  <c r="AD17" i="23"/>
  <c r="S31" i="5"/>
  <c r="H50" i="10"/>
  <c r="S45" i="11"/>
  <c r="AO16" i="13"/>
  <c r="S25" i="22"/>
  <c r="T25" i="22" s="1"/>
  <c r="U25" i="22" s="1"/>
  <c r="AD13" i="8"/>
  <c r="H38" i="8"/>
  <c r="H28" i="6"/>
  <c r="AD48" i="23"/>
  <c r="CR43" i="9"/>
  <c r="BK36" i="8"/>
  <c r="AO40" i="6"/>
  <c r="BK12" i="9"/>
  <c r="H35" i="8"/>
  <c r="S48" i="11"/>
  <c r="AD35" i="6"/>
  <c r="S22" i="24"/>
  <c r="BV42" i="9"/>
  <c r="BV40" i="8"/>
  <c r="AO42" i="6"/>
  <c r="H12" i="6"/>
  <c r="H44" i="6"/>
  <c r="AZ27" i="8"/>
  <c r="AZ43" i="8"/>
  <c r="H22" i="13"/>
  <c r="AO43" i="11"/>
  <c r="AO11" i="6"/>
  <c r="AZ39" i="6"/>
  <c r="S13" i="24"/>
  <c r="H42" i="24"/>
  <c r="AO33" i="6"/>
  <c r="H33" i="13"/>
  <c r="AZ36" i="24"/>
  <c r="AZ46" i="13"/>
  <c r="S40" i="5"/>
  <c r="H14" i="12"/>
  <c r="I14" i="12" s="1"/>
  <c r="J14" i="12" s="1"/>
  <c r="H15" i="3"/>
  <c r="H27" i="13"/>
  <c r="AD36" i="6"/>
  <c r="AZ21" i="9"/>
  <c r="AO20" i="11"/>
  <c r="H35" i="12"/>
  <c r="AD45" i="23"/>
  <c r="BK43" i="9"/>
  <c r="AO27" i="8"/>
  <c r="AZ26" i="6"/>
  <c r="H48" i="22"/>
  <c r="AD37" i="9"/>
  <c r="S29" i="5"/>
  <c r="S15" i="9"/>
  <c r="H39" i="8"/>
  <c r="H24" i="22"/>
  <c r="S22" i="5"/>
  <c r="T22" i="5" s="1"/>
  <c r="U22" i="5" s="1"/>
  <c r="AD38" i="9"/>
  <c r="S38" i="13"/>
  <c r="H17" i="5"/>
  <c r="I17" i="5" s="1"/>
  <c r="J17" i="5" s="1"/>
  <c r="S38" i="9"/>
  <c r="AZ12" i="8"/>
  <c r="AO41" i="6"/>
  <c r="H44" i="23"/>
  <c r="S47" i="12"/>
  <c r="AD11" i="12"/>
  <c r="BK22" i="8"/>
  <c r="H46" i="5"/>
  <c r="H32" i="12"/>
  <c r="AD11" i="10"/>
  <c r="AE11" i="10" s="1"/>
  <c r="AF11" i="10" s="1"/>
  <c r="AD30" i="12"/>
  <c r="AO20" i="9"/>
  <c r="AZ41" i="9"/>
  <c r="S26" i="8"/>
  <c r="CR44" i="8"/>
  <c r="AD34" i="13"/>
  <c r="S41" i="24"/>
  <c r="AD15" i="23"/>
  <c r="BV44" i="9"/>
  <c r="S34" i="13"/>
  <c r="AD8" i="8"/>
  <c r="AE8" i="8" s="1"/>
  <c r="AF8" i="8" s="1"/>
  <c r="BV29" i="8"/>
  <c r="AD16" i="11"/>
  <c r="AE16" i="11" s="1"/>
  <c r="AF16" i="11" s="1"/>
  <c r="H49" i="11"/>
  <c r="AD22" i="6"/>
  <c r="AZ43" i="24"/>
  <c r="AO24" i="9"/>
  <c r="AP24" i="9" s="1"/>
  <c r="AQ24" i="9" s="1"/>
  <c r="CR41" i="9"/>
  <c r="AD38" i="11"/>
  <c r="AD17" i="24"/>
  <c r="AO22" i="8"/>
  <c r="H33" i="8"/>
  <c r="H49" i="8"/>
  <c r="AO14" i="13"/>
  <c r="BK25" i="8"/>
  <c r="BK41" i="8"/>
  <c r="AD9" i="11"/>
  <c r="S9" i="13"/>
  <c r="AO46" i="13"/>
  <c r="H24" i="11"/>
  <c r="AZ43" i="11"/>
  <c r="S20" i="24"/>
  <c r="S31" i="11"/>
  <c r="S11" i="6"/>
  <c r="AO17" i="13"/>
  <c r="AZ13" i="24"/>
  <c r="H33" i="24"/>
  <c r="S14" i="9"/>
  <c r="S32" i="22"/>
  <c r="H12" i="22"/>
  <c r="H25" i="12"/>
  <c r="H27" i="22"/>
  <c r="I27" i="22" s="1"/>
  <c r="J27" i="22" s="1"/>
  <c r="BK23" i="9"/>
  <c r="BL23" i="9" s="1"/>
  <c r="BM23" i="9" s="1"/>
  <c r="H31" i="23"/>
  <c r="AD15" i="5"/>
  <c r="AE15" i="5" s="1"/>
  <c r="AF15" i="5" s="1"/>
  <c r="AD29" i="23"/>
  <c r="S29" i="22"/>
  <c r="CG20" i="9"/>
  <c r="S33" i="6"/>
  <c r="H24" i="10"/>
  <c r="AD47" i="23"/>
  <c r="CG12" i="8"/>
  <c r="S45" i="22"/>
  <c r="T45" i="22" s="1"/>
  <c r="U45" i="22" s="1"/>
  <c r="CG31" i="9"/>
  <c r="H31" i="24"/>
  <c r="CG45" i="8"/>
  <c r="AD31" i="5"/>
  <c r="S25" i="23"/>
  <c r="T25" i="23" s="1"/>
  <c r="U25" i="23" s="1"/>
  <c r="S25" i="12"/>
  <c r="T25" i="12" s="1"/>
  <c r="U25" i="12" s="1"/>
  <c r="S40" i="8"/>
  <c r="AD25" i="5"/>
  <c r="AE25" i="5" s="1"/>
  <c r="AF25" i="5" s="1"/>
  <c r="AO8" i="8"/>
  <c r="AP8" i="8" s="1"/>
  <c r="AQ8" i="8" s="1"/>
  <c r="AZ18" i="13"/>
  <c r="S13" i="8"/>
  <c r="H26" i="24"/>
  <c r="H15" i="10"/>
  <c r="AD48" i="10"/>
  <c r="S30" i="22"/>
  <c r="AD18" i="9"/>
  <c r="BK30" i="9"/>
  <c r="S39" i="8"/>
  <c r="S36" i="11"/>
  <c r="BK40" i="9"/>
  <c r="AZ10" i="9"/>
  <c r="AD47" i="10"/>
  <c r="BK18" i="9"/>
  <c r="BL18" i="9" s="1"/>
  <c r="BM18" i="9" s="1"/>
  <c r="AZ24" i="8"/>
  <c r="BA24" i="8" s="1"/>
  <c r="BB24" i="8" s="1"/>
  <c r="BK26" i="9"/>
  <c r="BL26" i="9" s="1"/>
  <c r="BM26" i="9" s="1"/>
  <c r="H15" i="8"/>
  <c r="I15" i="8" s="1"/>
  <c r="J15" i="8" s="1"/>
  <c r="AD25" i="11"/>
  <c r="H46" i="13"/>
  <c r="AZ45" i="6"/>
  <c r="AD46" i="13"/>
  <c r="AO38" i="13"/>
  <c r="H10" i="13"/>
  <c r="S44" i="24"/>
  <c r="S32" i="6"/>
  <c r="AD30" i="13"/>
  <c r="AZ28" i="24"/>
  <c r="AD26" i="13"/>
  <c r="AZ29" i="13"/>
  <c r="S44" i="22"/>
  <c r="AD21" i="12"/>
  <c r="AD38" i="10"/>
  <c r="CG42" i="9"/>
  <c r="H14" i="24"/>
  <c r="S38" i="23"/>
  <c r="AD37" i="23"/>
  <c r="AD12" i="12"/>
  <c r="AZ16" i="9"/>
  <c r="S34" i="12"/>
  <c r="AZ36" i="9"/>
  <c r="BV41" i="9"/>
  <c r="AZ12" i="6"/>
  <c r="BK40" i="8"/>
  <c r="H40" i="23"/>
  <c r="AD42" i="9"/>
  <c r="H19" i="6"/>
  <c r="I19" i="6" s="1"/>
  <c r="J19" i="6" s="1"/>
  <c r="S8" i="5"/>
  <c r="T8" i="5" s="1"/>
  <c r="U8" i="5" s="1"/>
  <c r="AD8" i="13"/>
  <c r="AE8" i="13" s="1"/>
  <c r="AF8" i="13" s="1"/>
  <c r="H25" i="10"/>
  <c r="H49" i="12"/>
  <c r="CG23" i="8"/>
  <c r="AD35" i="11"/>
  <c r="H30" i="22"/>
  <c r="AD31" i="10"/>
  <c r="AO21" i="8"/>
  <c r="AZ13" i="8"/>
  <c r="S28" i="22"/>
  <c r="AD25" i="12"/>
  <c r="AD45" i="13"/>
  <c r="H36" i="5"/>
  <c r="AD16" i="10"/>
  <c r="S14" i="5"/>
  <c r="AD42" i="13"/>
  <c r="H40" i="12"/>
  <c r="S22" i="6"/>
  <c r="H43" i="23"/>
  <c r="H8" i="12"/>
  <c r="I8" i="12" s="1"/>
  <c r="J8" i="12" s="1"/>
  <c r="S29" i="9"/>
  <c r="AZ42" i="24"/>
  <c r="S38" i="22"/>
  <c r="AO33" i="9"/>
  <c r="H49" i="22"/>
  <c r="AO30" i="9"/>
  <c r="H27" i="10"/>
  <c r="H28" i="8"/>
  <c r="CG33" i="8"/>
  <c r="H49" i="6"/>
  <c r="AD14" i="10"/>
  <c r="AD42" i="12"/>
  <c r="CG29" i="8"/>
  <c r="AZ18" i="11"/>
  <c r="S12" i="22"/>
  <c r="AD33" i="12"/>
  <c r="AZ9" i="9"/>
  <c r="AD12" i="6"/>
  <c r="S31" i="23"/>
  <c r="BV29" i="9"/>
  <c r="S35" i="8"/>
  <c r="AZ8" i="13"/>
  <c r="BA8" i="13" s="1"/>
  <c r="BB8" i="13" s="1"/>
  <c r="AO47" i="24"/>
  <c r="H19" i="22"/>
  <c r="S33" i="12"/>
  <c r="CG17" i="8"/>
  <c r="S22" i="13"/>
  <c r="AD21" i="10"/>
  <c r="AD35" i="23"/>
  <c r="BK29" i="9"/>
  <c r="CR42" i="9"/>
  <c r="AD24" i="5"/>
  <c r="AE24" i="5" s="1"/>
  <c r="AF24" i="5" s="1"/>
  <c r="BK18" i="8"/>
  <c r="S31" i="9"/>
  <c r="CG22" i="8"/>
  <c r="H23" i="5"/>
  <c r="I23" i="5" s="1"/>
  <c r="J23" i="5" s="1"/>
  <c r="AO25" i="9"/>
  <c r="AP25" i="9" s="1"/>
  <c r="AQ25" i="9" s="1"/>
  <c r="CR22" i="9"/>
  <c r="CS22" i="9" s="1"/>
  <c r="CT22" i="9" s="1"/>
  <c r="BK50" i="8"/>
  <c r="AZ11" i="6"/>
  <c r="AO36" i="24"/>
  <c r="AO44" i="8"/>
  <c r="H23" i="13"/>
  <c r="H32" i="5"/>
  <c r="I32" i="5" s="1"/>
  <c r="J32" i="5" s="1"/>
  <c r="H47" i="23"/>
  <c r="H24" i="23"/>
  <c r="AD50" i="5"/>
  <c r="AD9" i="23"/>
  <c r="CR39" i="9"/>
  <c r="AZ22" i="8"/>
  <c r="BA22" i="8" s="1"/>
  <c r="BB22" i="8" s="1"/>
  <c r="AZ34" i="8"/>
  <c r="H31" i="11"/>
  <c r="AZ46" i="11"/>
  <c r="S43" i="13"/>
  <c r="AD32" i="12"/>
  <c r="AD14" i="9"/>
  <c r="AE14" i="9" s="1"/>
  <c r="AF14" i="9" s="1"/>
  <c r="BV8" i="9"/>
  <c r="BW8" i="9" s="1"/>
  <c r="BX8" i="9" s="1"/>
  <c r="AZ12" i="9"/>
  <c r="CR32" i="8"/>
  <c r="AD27" i="11"/>
  <c r="AD8" i="12"/>
  <c r="AE8" i="12" s="1"/>
  <c r="AF8" i="12" s="1"/>
  <c r="AD11" i="9"/>
  <c r="AO16" i="9"/>
  <c r="BK24" i="9"/>
  <c r="BL24" i="9" s="1"/>
  <c r="BM24" i="9" s="1"/>
  <c r="BV36" i="9"/>
  <c r="H41" i="6"/>
  <c r="AD27" i="24"/>
  <c r="CR28" i="9"/>
  <c r="S20" i="8"/>
  <c r="T20" i="8" s="1"/>
  <c r="U20" i="8" s="1"/>
  <c r="BV34" i="8"/>
  <c r="AO39" i="11"/>
  <c r="H46" i="22"/>
  <c r="S43" i="5"/>
  <c r="H42" i="10"/>
  <c r="I42" i="10" s="1"/>
  <c r="J42" i="10" s="1"/>
  <c r="AD18" i="10"/>
  <c r="AD35" i="12"/>
  <c r="AZ39" i="11"/>
  <c r="S27" i="6"/>
  <c r="H39" i="23"/>
  <c r="AD33" i="23"/>
  <c r="S14" i="22"/>
  <c r="H9" i="23"/>
  <c r="H26" i="23"/>
  <c r="S28" i="9"/>
  <c r="AD30" i="9"/>
  <c r="AE30" i="9" s="1"/>
  <c r="AF30" i="9" s="1"/>
  <c r="AO40" i="9"/>
  <c r="AZ13" i="9"/>
  <c r="CR40" i="8"/>
  <c r="S23" i="11"/>
  <c r="AO20" i="13"/>
  <c r="S29" i="24"/>
  <c r="AD34" i="23"/>
  <c r="AD26" i="12"/>
  <c r="AO38" i="9"/>
  <c r="CG16" i="9"/>
  <c r="AD49" i="6"/>
  <c r="AO23" i="24"/>
  <c r="AD13" i="23"/>
  <c r="S27" i="9"/>
  <c r="AD29" i="9"/>
  <c r="AE29" i="9" s="1"/>
  <c r="AF29" i="9" s="1"/>
  <c r="AO31" i="9"/>
  <c r="BK33" i="9"/>
  <c r="BL33" i="9" s="1"/>
  <c r="BM33" i="9" s="1"/>
  <c r="BV30" i="9"/>
  <c r="AZ37" i="9"/>
  <c r="CG38" i="8"/>
  <c r="AZ22" i="11"/>
  <c r="H27" i="6"/>
  <c r="CR13" i="9"/>
  <c r="CS13" i="9" s="1"/>
  <c r="CT13" i="9" s="1"/>
  <c r="S16" i="6"/>
  <c r="AD35" i="13"/>
  <c r="AD48" i="11"/>
  <c r="S23" i="6"/>
  <c r="H39" i="6"/>
  <c r="AO39" i="13"/>
  <c r="AO38" i="24"/>
  <c r="S44" i="10"/>
  <c r="S30" i="8"/>
  <c r="AZ35" i="8"/>
  <c r="CG40" i="8"/>
  <c r="S46" i="8"/>
  <c r="AD34" i="11"/>
  <c r="S17" i="6"/>
  <c r="AO26" i="6"/>
  <c r="H30" i="13"/>
  <c r="AO41" i="13"/>
  <c r="H19" i="24"/>
  <c r="AO32" i="24"/>
  <c r="AO13" i="11"/>
  <c r="AO25" i="11"/>
  <c r="AO37" i="11"/>
  <c r="AO49" i="11"/>
  <c r="AZ50" i="11"/>
  <c r="AD16" i="6"/>
  <c r="AD25" i="6"/>
  <c r="H35" i="6"/>
  <c r="AZ14" i="13"/>
  <c r="S29" i="13"/>
  <c r="AD13" i="24"/>
  <c r="AD7" i="24"/>
  <c r="AE7" i="24" s="1"/>
  <c r="AF7" i="24" s="1"/>
  <c r="AZ28" i="6"/>
  <c r="AD38" i="6"/>
  <c r="S48" i="6"/>
  <c r="H25" i="24"/>
  <c r="S36" i="24"/>
  <c r="S11" i="13"/>
  <c r="AD22" i="13"/>
  <c r="AO9" i="24"/>
  <c r="AP9" i="24" s="1"/>
  <c r="AQ9" i="24" s="1"/>
  <c r="AZ20" i="24"/>
  <c r="S48" i="13"/>
  <c r="AZ12" i="24"/>
  <c r="AD22" i="24"/>
  <c r="H32" i="24"/>
  <c r="AO41" i="24"/>
  <c r="S49" i="10"/>
  <c r="AF7" i="19"/>
  <c r="AG7" i="19" s="1"/>
  <c r="V7" i="19"/>
  <c r="W7" i="19" s="1"/>
  <c r="C26" i="1"/>
  <c r="U7" i="18"/>
  <c r="V7" i="18" s="1"/>
  <c r="I7" i="19"/>
  <c r="I7" i="20"/>
  <c r="I7" i="26"/>
  <c r="K7" i="26" s="1"/>
  <c r="U8" i="26"/>
  <c r="AE13" i="26"/>
  <c r="AG13" i="26" s="1"/>
  <c r="AE9" i="26"/>
  <c r="AF9" i="26" s="1"/>
  <c r="U20" i="26"/>
  <c r="W20" i="26" s="1"/>
  <c r="U12" i="26"/>
  <c r="W12" i="26" s="1"/>
  <c r="U18" i="26"/>
  <c r="W18" i="26" s="1"/>
  <c r="AE18" i="26"/>
  <c r="AG18" i="26" s="1"/>
  <c r="AE8" i="26"/>
  <c r="U19" i="26"/>
  <c r="W19" i="26" s="1"/>
  <c r="AE19" i="26"/>
  <c r="AG19" i="26" s="1"/>
  <c r="U9" i="26"/>
  <c r="W9" i="26" s="1"/>
  <c r="AE20" i="26"/>
  <c r="AG20" i="26" s="1"/>
  <c r="U10" i="26"/>
  <c r="W10" i="26" s="1"/>
  <c r="AE10" i="26"/>
  <c r="AG10" i="26" s="1"/>
  <c r="AE17" i="26"/>
  <c r="AG17" i="26" s="1"/>
  <c r="U16" i="26"/>
  <c r="W16" i="26" s="1"/>
  <c r="U11" i="26"/>
  <c r="W11" i="26" s="1"/>
  <c r="AE11" i="26"/>
  <c r="AG11" i="26" s="1"/>
  <c r="AE12" i="26"/>
  <c r="AG12" i="26" s="1"/>
  <c r="U13" i="26"/>
  <c r="W13" i="26" s="1"/>
  <c r="U14" i="26"/>
  <c r="W14" i="26" s="1"/>
  <c r="AE14" i="26"/>
  <c r="AG14" i="26" s="1"/>
  <c r="U15" i="26"/>
  <c r="W15" i="26" s="1"/>
  <c r="AE15" i="26"/>
  <c r="AG15" i="26" s="1"/>
  <c r="AE16" i="26"/>
  <c r="AG16" i="26" s="1"/>
  <c r="U17" i="26"/>
  <c r="W17" i="26" s="1"/>
  <c r="U13" i="20"/>
  <c r="W13" i="20" s="1"/>
  <c r="U11" i="20"/>
  <c r="W11" i="20" s="1"/>
  <c r="U9" i="20"/>
  <c r="AE8" i="19"/>
  <c r="AF8" i="19" s="1"/>
  <c r="AG8" i="19" s="1"/>
  <c r="U8" i="20"/>
  <c r="U14" i="20"/>
  <c r="W14" i="20" s="1"/>
  <c r="U20" i="20"/>
  <c r="W20" i="20" s="1"/>
  <c r="U10" i="20"/>
  <c r="W10" i="20" s="1"/>
  <c r="U16" i="20"/>
  <c r="W16" i="20" s="1"/>
  <c r="U19" i="20"/>
  <c r="W19" i="20" s="1"/>
  <c r="U17" i="20"/>
  <c r="W17" i="20" s="1"/>
  <c r="U15" i="20"/>
  <c r="W15" i="20" s="1"/>
  <c r="U18" i="20"/>
  <c r="W18" i="20" s="1"/>
  <c r="U17" i="19"/>
  <c r="W17" i="19" s="1"/>
  <c r="AE15" i="19"/>
  <c r="AG15" i="19" s="1"/>
  <c r="AE13" i="19"/>
  <c r="AG13" i="19" s="1"/>
  <c r="U12" i="20"/>
  <c r="W12" i="20" s="1"/>
  <c r="AE16" i="20"/>
  <c r="AG16" i="20" s="1"/>
  <c r="AE11" i="19"/>
  <c r="AE10" i="20"/>
  <c r="AG10" i="20" s="1"/>
  <c r="AE9" i="20"/>
  <c r="AE20" i="20"/>
  <c r="AG20" i="20" s="1"/>
  <c r="AE11" i="20"/>
  <c r="AG11" i="20" s="1"/>
  <c r="AE17" i="20"/>
  <c r="AG17" i="20" s="1"/>
  <c r="AE18" i="20"/>
  <c r="AG18" i="20" s="1"/>
  <c r="AE13" i="20"/>
  <c r="AG13" i="20" s="1"/>
  <c r="AE19" i="20"/>
  <c r="AG19" i="20" s="1"/>
  <c r="AE12" i="20"/>
  <c r="AG12" i="20" s="1"/>
  <c r="AE15" i="20"/>
  <c r="AG15" i="20" s="1"/>
  <c r="AE14" i="20"/>
  <c r="AG14" i="20" s="1"/>
  <c r="AE18" i="19"/>
  <c r="AG18" i="19" s="1"/>
  <c r="AE17" i="19"/>
  <c r="AG17" i="19" s="1"/>
  <c r="U18" i="19"/>
  <c r="W18" i="19" s="1"/>
  <c r="U16" i="19"/>
  <c r="W16" i="19" s="1"/>
  <c r="U14" i="19"/>
  <c r="W14" i="19" s="1"/>
  <c r="AE12" i="19"/>
  <c r="AG12" i="19" s="1"/>
  <c r="U15" i="19"/>
  <c r="W15" i="19" s="1"/>
  <c r="U11" i="19"/>
  <c r="W11" i="19" s="1"/>
  <c r="AE19" i="19"/>
  <c r="AG19" i="19" s="1"/>
  <c r="U20" i="19"/>
  <c r="W20" i="19" s="1"/>
  <c r="U9" i="19"/>
  <c r="AE20" i="19"/>
  <c r="AG20" i="19" s="1"/>
  <c r="AE10" i="19"/>
  <c r="AE16" i="19"/>
  <c r="AG16" i="19" s="1"/>
  <c r="AE9" i="19"/>
  <c r="U10" i="19"/>
  <c r="W10" i="19" s="1"/>
  <c r="U13" i="19"/>
  <c r="W13" i="19" s="1"/>
  <c r="U8" i="19"/>
  <c r="U19" i="19"/>
  <c r="W19" i="19" s="1"/>
  <c r="AE14" i="19"/>
  <c r="AG14" i="19" s="1"/>
  <c r="U12" i="19"/>
  <c r="W12" i="19" s="1"/>
  <c r="H36" i="9"/>
  <c r="J36" i="9" s="1"/>
  <c r="H20" i="9"/>
  <c r="H35" i="9"/>
  <c r="H24" i="9"/>
  <c r="H19" i="9"/>
  <c r="H8" i="9"/>
  <c r="H45" i="9"/>
  <c r="J45" i="9" s="1"/>
  <c r="H39" i="9"/>
  <c r="J39" i="9" s="1"/>
  <c r="H34" i="9"/>
  <c r="H29" i="9"/>
  <c r="I29" i="9" s="1"/>
  <c r="H23" i="9"/>
  <c r="H18" i="9"/>
  <c r="H13" i="9"/>
  <c r="H7" i="9"/>
  <c r="H37" i="9"/>
  <c r="J37" i="9" s="1"/>
  <c r="H31" i="9"/>
  <c r="I31" i="9" s="1"/>
  <c r="H26" i="9"/>
  <c r="H15" i="9"/>
  <c r="H41" i="9"/>
  <c r="J41" i="9" s="1"/>
  <c r="H25" i="9"/>
  <c r="H14" i="9"/>
  <c r="H40" i="9"/>
  <c r="J40" i="9" s="1"/>
  <c r="H50" i="9"/>
  <c r="J50" i="9" s="1"/>
  <c r="H49" i="9"/>
  <c r="J49" i="9" s="1"/>
  <c r="H38" i="9"/>
  <c r="J38" i="9" s="1"/>
  <c r="H33" i="9"/>
  <c r="H22" i="9"/>
  <c r="I22" i="9" s="1"/>
  <c r="H17" i="9"/>
  <c r="H27" i="9"/>
  <c r="I27" i="9" s="1"/>
  <c r="H10" i="9"/>
  <c r="H44" i="9"/>
  <c r="J44" i="9" s="1"/>
  <c r="H28" i="9"/>
  <c r="I28" i="9" s="1"/>
  <c r="H12" i="9"/>
  <c r="H43" i="9"/>
  <c r="J43" i="9" s="1"/>
  <c r="H32" i="9"/>
  <c r="H16" i="9"/>
  <c r="H11" i="9"/>
  <c r="H42" i="9"/>
  <c r="J42" i="9" s="1"/>
  <c r="H21" i="9"/>
  <c r="H9" i="9"/>
  <c r="H48" i="9"/>
  <c r="J48" i="9" s="1"/>
  <c r="H47" i="9"/>
  <c r="J47" i="9" s="1"/>
  <c r="H46" i="9"/>
  <c r="J46" i="9" s="1"/>
  <c r="H30" i="9"/>
  <c r="I30" i="9" s="1"/>
  <c r="I7" i="18"/>
  <c r="J7" i="18" s="1"/>
  <c r="L26" i="1"/>
  <c r="N26" i="1"/>
  <c r="E26" i="1"/>
  <c r="H26" i="1"/>
  <c r="G50" i="18"/>
  <c r="G46" i="18"/>
  <c r="G42" i="18"/>
  <c r="G38" i="18"/>
  <c r="G34" i="18"/>
  <c r="G30" i="18"/>
  <c r="G26" i="18"/>
  <c r="G22" i="18"/>
  <c r="G18" i="18"/>
  <c r="G14" i="18"/>
  <c r="G47" i="18"/>
  <c r="G27" i="18"/>
  <c r="G15" i="18"/>
  <c r="G35" i="18"/>
  <c r="G33" i="18"/>
  <c r="G29" i="18"/>
  <c r="G25" i="18"/>
  <c r="G21" i="18"/>
  <c r="G17" i="18"/>
  <c r="G13" i="18"/>
  <c r="G43" i="18"/>
  <c r="G31" i="18"/>
  <c r="G19" i="18"/>
  <c r="G39" i="18"/>
  <c r="G23" i="18"/>
  <c r="G40" i="18"/>
  <c r="G36" i="18"/>
  <c r="G32" i="18"/>
  <c r="G28" i="18"/>
  <c r="G24" i="18"/>
  <c r="G20" i="18"/>
  <c r="G16" i="18"/>
  <c r="G9" i="18"/>
  <c r="G49" i="18"/>
  <c r="G45" i="18"/>
  <c r="G41" i="18"/>
  <c r="G37" i="18"/>
  <c r="G48" i="18"/>
  <c r="G44" i="18"/>
  <c r="K17" i="1"/>
  <c r="K16" i="1"/>
  <c r="F18" i="1"/>
  <c r="K12" i="1"/>
  <c r="J18" i="1"/>
  <c r="K15" i="1"/>
  <c r="E18" i="1"/>
  <c r="H18" i="1"/>
  <c r="K14" i="1"/>
  <c r="K13" i="1"/>
  <c r="G18" i="1"/>
  <c r="I18" i="1"/>
  <c r="CS19" i="9" l="1"/>
  <c r="CT19" i="9" s="1"/>
  <c r="CS16" i="9"/>
  <c r="CT16" i="9" s="1"/>
  <c r="BL21" i="9"/>
  <c r="BM21" i="9" s="1"/>
  <c r="BL28" i="9"/>
  <c r="BM28" i="9" s="1"/>
  <c r="BL30" i="9"/>
  <c r="BM30" i="9" s="1"/>
  <c r="BL16" i="9"/>
  <c r="BM16" i="9" s="1"/>
  <c r="AP9" i="6"/>
  <c r="AQ9" i="6" s="1"/>
  <c r="BA17" i="11"/>
  <c r="BB17" i="11" s="1"/>
  <c r="BA15" i="11"/>
  <c r="BB15" i="11" s="1"/>
  <c r="BA14" i="8"/>
  <c r="BB14" i="8" s="1"/>
  <c r="BA9" i="9"/>
  <c r="BB9" i="9" s="1"/>
  <c r="BA13" i="9"/>
  <c r="BB13" i="9" s="1"/>
  <c r="I21" i="9"/>
  <c r="J21" i="9" s="1"/>
  <c r="I15" i="10"/>
  <c r="J15" i="10" s="1"/>
  <c r="I9" i="24"/>
  <c r="J9" i="24" s="1"/>
  <c r="AP12" i="6"/>
  <c r="AQ12" i="6" s="1"/>
  <c r="I18" i="6"/>
  <c r="J18" i="6" s="1"/>
  <c r="T17" i="11"/>
  <c r="U17" i="11" s="1"/>
  <c r="I17" i="11"/>
  <c r="J17" i="11" s="1"/>
  <c r="BW14" i="8"/>
  <c r="BX14" i="8" s="1"/>
  <c r="BA17" i="8"/>
  <c r="BB17" i="8" s="1"/>
  <c r="I21" i="8"/>
  <c r="J21" i="8" s="1"/>
  <c r="CH16" i="9"/>
  <c r="CI16" i="9" s="1"/>
  <c r="BW13" i="9"/>
  <c r="BX13" i="9" s="1"/>
  <c r="BW12" i="9"/>
  <c r="BX12" i="9" s="1"/>
  <c r="BW15" i="9"/>
  <c r="BX15" i="9" s="1"/>
  <c r="BW14" i="9"/>
  <c r="BX14" i="9" s="1"/>
  <c r="BL29" i="9"/>
  <c r="BM29" i="9" s="1"/>
  <c r="BL22" i="9"/>
  <c r="BM22" i="9" s="1"/>
  <c r="AP17" i="9"/>
  <c r="AQ17" i="9" s="1"/>
  <c r="AE13" i="9"/>
  <c r="AF13" i="9" s="1"/>
  <c r="T17" i="9"/>
  <c r="U17" i="9" s="1"/>
  <c r="T9" i="10"/>
  <c r="U9" i="10" s="1"/>
  <c r="T18" i="22"/>
  <c r="U18" i="22" s="1"/>
  <c r="AE13" i="13"/>
  <c r="AF13" i="13" s="1"/>
  <c r="AE11" i="13"/>
  <c r="AF11" i="13" s="1"/>
  <c r="I15" i="22"/>
  <c r="J15" i="22" s="1"/>
  <c r="I17" i="22"/>
  <c r="J17" i="22" s="1"/>
  <c r="I25" i="3"/>
  <c r="J25" i="3" s="1"/>
  <c r="I17" i="3"/>
  <c r="J17" i="3" s="1"/>
  <c r="H395" i="15"/>
  <c r="W8" i="26"/>
  <c r="H396" i="15"/>
  <c r="H585" i="15"/>
  <c r="H393" i="15"/>
  <c r="H391" i="15"/>
  <c r="H389" i="15"/>
  <c r="H586" i="15"/>
  <c r="H394" i="15"/>
  <c r="H392" i="15"/>
  <c r="H390" i="15"/>
  <c r="H383" i="15"/>
  <c r="H384" i="15"/>
  <c r="H385" i="15"/>
  <c r="H386" i="15"/>
  <c r="H387" i="15"/>
  <c r="H388" i="15"/>
  <c r="T11" i="6"/>
  <c r="U11" i="6" s="1"/>
  <c r="T9" i="8"/>
  <c r="U9" i="8" s="1"/>
  <c r="T13" i="22"/>
  <c r="U13" i="22" s="1"/>
  <c r="AE22" i="8"/>
  <c r="AF22" i="8" s="1"/>
  <c r="BA12" i="6"/>
  <c r="BB12" i="6" s="1"/>
  <c r="BA11" i="8"/>
  <c r="BB11" i="8" s="1"/>
  <c r="AP20" i="8"/>
  <c r="AQ20" i="8" s="1"/>
  <c r="T43" i="22"/>
  <c r="U43" i="22" s="1"/>
  <c r="T41" i="22"/>
  <c r="U41" i="22" s="1"/>
  <c r="T38" i="22"/>
  <c r="U38" i="22" s="1"/>
  <c r="T39" i="22"/>
  <c r="U39" i="22" s="1"/>
  <c r="T44" i="22"/>
  <c r="U44" i="22" s="1"/>
  <c r="T40" i="22"/>
  <c r="U40" i="22" s="1"/>
  <c r="T37" i="22"/>
  <c r="U37" i="22" s="1"/>
  <c r="I13" i="22"/>
  <c r="J13" i="22" s="1"/>
  <c r="CS15" i="9"/>
  <c r="CT15" i="9" s="1"/>
  <c r="I34" i="10"/>
  <c r="J34" i="10" s="1"/>
  <c r="T46" i="5"/>
  <c r="U46" i="5" s="1"/>
  <c r="T45" i="5"/>
  <c r="I21" i="3"/>
  <c r="J21" i="3" s="1"/>
  <c r="AP13" i="6"/>
  <c r="AQ13" i="6" s="1"/>
  <c r="AP12" i="11"/>
  <c r="AQ12" i="11" s="1"/>
  <c r="BW16" i="8"/>
  <c r="BX16" i="8" s="1"/>
  <c r="BW19" i="8"/>
  <c r="BX19" i="8" s="1"/>
  <c r="BW11" i="8"/>
  <c r="BX11" i="8" s="1"/>
  <c r="AP14" i="8"/>
  <c r="AQ14" i="8" s="1"/>
  <c r="AP10" i="8"/>
  <c r="AQ10" i="8" s="1"/>
  <c r="AP17" i="8"/>
  <c r="AQ17" i="8" s="1"/>
  <c r="T18" i="8"/>
  <c r="U18" i="8" s="1"/>
  <c r="I16" i="8"/>
  <c r="J16" i="8" s="1"/>
  <c r="I17" i="8"/>
  <c r="J17" i="8" s="1"/>
  <c r="BW11" i="9"/>
  <c r="BX11" i="9" s="1"/>
  <c r="BA21" i="9"/>
  <c r="BB21" i="9" s="1"/>
  <c r="AP21" i="9"/>
  <c r="AQ21" i="9" s="1"/>
  <c r="AP18" i="9"/>
  <c r="AQ18" i="9" s="1"/>
  <c r="AP10" i="9"/>
  <c r="AQ10" i="9" s="1"/>
  <c r="AE20" i="9"/>
  <c r="AF20" i="9" s="1"/>
  <c r="T15" i="9"/>
  <c r="U15" i="9" s="1"/>
  <c r="T14" i="9"/>
  <c r="U14" i="9" s="1"/>
  <c r="I37" i="10"/>
  <c r="J37" i="10" s="1"/>
  <c r="I35" i="10"/>
  <c r="J35" i="10" s="1"/>
  <c r="I40" i="10"/>
  <c r="J40" i="10" s="1"/>
  <c r="I14" i="5"/>
  <c r="J14" i="5" s="1"/>
  <c r="I25" i="22"/>
  <c r="J25" i="22" s="1"/>
  <c r="I22" i="22"/>
  <c r="J22" i="22" s="1"/>
  <c r="I26" i="22"/>
  <c r="J26" i="22" s="1"/>
  <c r="I21" i="22"/>
  <c r="J21" i="22" s="1"/>
  <c r="I23" i="22"/>
  <c r="J23" i="22" s="1"/>
  <c r="I30" i="22"/>
  <c r="J30" i="22" s="1"/>
  <c r="I19" i="22"/>
  <c r="J19" i="22" s="1"/>
  <c r="I18" i="22"/>
  <c r="J18" i="22" s="1"/>
  <c r="I23" i="3"/>
  <c r="J23" i="3" s="1"/>
  <c r="BA11" i="6"/>
  <c r="BB11" i="6" s="1"/>
  <c r="BA12" i="9"/>
  <c r="BB12" i="9" s="1"/>
  <c r="BA10" i="8"/>
  <c r="BB10" i="8" s="1"/>
  <c r="BA23" i="8"/>
  <c r="BB23" i="8" s="1"/>
  <c r="BA16" i="9"/>
  <c r="BB16" i="9" s="1"/>
  <c r="I10" i="10"/>
  <c r="J10" i="10" s="1"/>
  <c r="BA10" i="11"/>
  <c r="BB10" i="11" s="1"/>
  <c r="CH10" i="8"/>
  <c r="CI10" i="8" s="1"/>
  <c r="CH14" i="9"/>
  <c r="CI14" i="9" s="1"/>
  <c r="BA9" i="13"/>
  <c r="BB9" i="13" s="1"/>
  <c r="BA9" i="6"/>
  <c r="BB9" i="6" s="1"/>
  <c r="AP10" i="6"/>
  <c r="AQ10" i="6" s="1"/>
  <c r="T10" i="6"/>
  <c r="U10" i="6" s="1"/>
  <c r="T9" i="6"/>
  <c r="U9" i="6" s="1"/>
  <c r="I12" i="6"/>
  <c r="J12" i="6" s="1"/>
  <c r="I16" i="6"/>
  <c r="J16" i="6" s="1"/>
  <c r="AE10" i="10"/>
  <c r="AF10" i="10" s="1"/>
  <c r="T10" i="22"/>
  <c r="U10" i="22" s="1"/>
  <c r="CH9" i="9"/>
  <c r="CI9" i="9" s="1"/>
  <c r="BL9" i="9"/>
  <c r="BM9" i="9" s="1"/>
  <c r="AP12" i="9"/>
  <c r="AQ12" i="9" s="1"/>
  <c r="AP23" i="9"/>
  <c r="AQ23" i="9" s="1"/>
  <c r="I10" i="9"/>
  <c r="J10" i="9" s="1"/>
  <c r="CS9" i="9"/>
  <c r="CT9" i="9" s="1"/>
  <c r="CH11" i="9"/>
  <c r="CI11" i="9" s="1"/>
  <c r="CH20" i="9"/>
  <c r="CI20" i="9" s="1"/>
  <c r="CH18" i="9"/>
  <c r="CI18" i="9" s="1"/>
  <c r="BA10" i="9"/>
  <c r="BB10" i="9" s="1"/>
  <c r="AP20" i="9"/>
  <c r="AQ20" i="9" s="1"/>
  <c r="AE17" i="8"/>
  <c r="AF17" i="8" s="1"/>
  <c r="CH15" i="8"/>
  <c r="CH9" i="8"/>
  <c r="CI9" i="8" s="1"/>
  <c r="AE9" i="8"/>
  <c r="AF9" i="8" s="1"/>
  <c r="I14" i="8"/>
  <c r="BA19" i="8"/>
  <c r="BB19" i="8" s="1"/>
  <c r="AE15" i="8"/>
  <c r="AF15" i="8" s="1"/>
  <c r="T17" i="8"/>
  <c r="U17" i="8" s="1"/>
  <c r="BL16" i="8"/>
  <c r="BM16" i="8" s="1"/>
  <c r="AF8" i="20"/>
  <c r="AG8" i="20" s="1"/>
  <c r="BA9" i="24"/>
  <c r="BA10" i="24"/>
  <c r="BB10" i="24" s="1"/>
  <c r="BA10" i="13"/>
  <c r="BB10" i="13" s="1"/>
  <c r="AE9" i="13"/>
  <c r="AF9" i="13" s="1"/>
  <c r="T9" i="13"/>
  <c r="U9" i="13" s="1"/>
  <c r="BA13" i="6"/>
  <c r="BB13" i="6" s="1"/>
  <c r="AP18" i="6"/>
  <c r="AQ18" i="6" s="1"/>
  <c r="AP16" i="6"/>
  <c r="AQ16" i="6" s="1"/>
  <c r="AE13" i="6"/>
  <c r="AF13" i="6" s="1"/>
  <c r="T15" i="6"/>
  <c r="U15" i="6" s="1"/>
  <c r="I17" i="6"/>
  <c r="J17" i="6" s="1"/>
  <c r="I13" i="6"/>
  <c r="J13" i="6" s="1"/>
  <c r="AP10" i="11"/>
  <c r="AQ10" i="11" s="1"/>
  <c r="AE13" i="11"/>
  <c r="AF13" i="11" s="1"/>
  <c r="AE9" i="11"/>
  <c r="AF9" i="11" s="1"/>
  <c r="T15" i="11"/>
  <c r="U15" i="11" s="1"/>
  <c r="T9" i="11"/>
  <c r="U9" i="11" s="1"/>
  <c r="T16" i="11"/>
  <c r="U16" i="11" s="1"/>
  <c r="I18" i="11"/>
  <c r="J18" i="11" s="1"/>
  <c r="I12" i="11"/>
  <c r="J12" i="11" s="1"/>
  <c r="I9" i="11"/>
  <c r="I13" i="11"/>
  <c r="J13" i="11" s="1"/>
  <c r="CH13" i="8"/>
  <c r="CI13" i="8" s="1"/>
  <c r="CH14" i="8"/>
  <c r="CI14" i="8" s="1"/>
  <c r="BL9" i="8"/>
  <c r="BM9" i="8" s="1"/>
  <c r="BL15" i="8"/>
  <c r="BM15" i="8" s="1"/>
  <c r="BL10" i="8"/>
  <c r="BM10" i="8" s="1"/>
  <c r="BA18" i="8"/>
  <c r="BB18" i="8" s="1"/>
  <c r="BA21" i="8"/>
  <c r="BB21" i="8" s="1"/>
  <c r="BA13" i="8"/>
  <c r="BB13" i="8" s="1"/>
  <c r="BA12" i="8"/>
  <c r="BB12" i="8" s="1"/>
  <c r="AP21" i="8"/>
  <c r="AQ21" i="8" s="1"/>
  <c r="AP25" i="8"/>
  <c r="AQ25" i="8" s="1"/>
  <c r="AP15" i="8"/>
  <c r="AQ15" i="8" s="1"/>
  <c r="AE10" i="8"/>
  <c r="AF10" i="8" s="1"/>
  <c r="AE16" i="8"/>
  <c r="AF16" i="8" s="1"/>
  <c r="AE18" i="8"/>
  <c r="AF18" i="8" s="1"/>
  <c r="T11" i="8"/>
  <c r="U11" i="8" s="1"/>
  <c r="T10" i="8"/>
  <c r="U10" i="8" s="1"/>
  <c r="T13" i="8"/>
  <c r="U13" i="8" s="1"/>
  <c r="T16" i="8"/>
  <c r="U16" i="8" s="1"/>
  <c r="T22" i="8"/>
  <c r="U22" i="8" s="1"/>
  <c r="I20" i="8"/>
  <c r="J20" i="8" s="1"/>
  <c r="I12" i="8"/>
  <c r="J12" i="8" s="1"/>
  <c r="CS14" i="9"/>
  <c r="CT14" i="9" s="1"/>
  <c r="CS17" i="9"/>
  <c r="CT17" i="9" s="1"/>
  <c r="CH21" i="9"/>
  <c r="CI21" i="9" s="1"/>
  <c r="CH13" i="9"/>
  <c r="CI13" i="9" s="1"/>
  <c r="CH19" i="9"/>
  <c r="CI19" i="9" s="1"/>
  <c r="BL31" i="9"/>
  <c r="BM31" i="9" s="1"/>
  <c r="BL14" i="9"/>
  <c r="BM14" i="9" s="1"/>
  <c r="BL12" i="9"/>
  <c r="BM12" i="9" s="1"/>
  <c r="BL15" i="9"/>
  <c r="BM15" i="9" s="1"/>
  <c r="BL32" i="9"/>
  <c r="BM32" i="9" s="1"/>
  <c r="BL11" i="9"/>
  <c r="BM11" i="9" s="1"/>
  <c r="BA15" i="9"/>
  <c r="BB15" i="9" s="1"/>
  <c r="BA19" i="9"/>
  <c r="BB19" i="9" s="1"/>
  <c r="BA20" i="9"/>
  <c r="BB20" i="9" s="1"/>
  <c r="BA11" i="9"/>
  <c r="BB11" i="9" s="1"/>
  <c r="BA18" i="9"/>
  <c r="BB18" i="9" s="1"/>
  <c r="AP13" i="9"/>
  <c r="AQ13" i="9" s="1"/>
  <c r="AP14" i="9"/>
  <c r="AQ14" i="9" s="1"/>
  <c r="AP11" i="9"/>
  <c r="AQ11" i="9" s="1"/>
  <c r="AE9" i="9"/>
  <c r="AF9" i="9" s="1"/>
  <c r="AE21" i="9"/>
  <c r="AF21" i="9" s="1"/>
  <c r="AE18" i="9"/>
  <c r="AF18" i="9" s="1"/>
  <c r="AE10" i="9"/>
  <c r="AF10" i="9" s="1"/>
  <c r="AE17" i="9"/>
  <c r="AF17" i="9" s="1"/>
  <c r="AE26" i="9"/>
  <c r="AF26" i="9" s="1"/>
  <c r="T16" i="9"/>
  <c r="U16" i="9" s="1"/>
  <c r="T18" i="9"/>
  <c r="U18" i="9" s="1"/>
  <c r="T9" i="9"/>
  <c r="U9" i="9" s="1"/>
  <c r="I17" i="9"/>
  <c r="J17" i="9" s="1"/>
  <c r="I11" i="9"/>
  <c r="J11" i="9" s="1"/>
  <c r="I9" i="23"/>
  <c r="AE9" i="10"/>
  <c r="AF9" i="10" s="1"/>
  <c r="I21" i="10"/>
  <c r="J21" i="10" s="1"/>
  <c r="I9" i="10"/>
  <c r="J9" i="10" s="1"/>
  <c r="T11" i="5"/>
  <c r="U11" i="5" s="1"/>
  <c r="I16" i="5"/>
  <c r="J16" i="5" s="1"/>
  <c r="I9" i="5"/>
  <c r="J9" i="5" s="1"/>
  <c r="T14" i="22"/>
  <c r="U14" i="22" s="1"/>
  <c r="I20" i="22"/>
  <c r="J20" i="22" s="1"/>
  <c r="I24" i="22"/>
  <c r="J24" i="22" s="1"/>
  <c r="I16" i="3"/>
  <c r="J16" i="3" s="1"/>
  <c r="I19" i="3"/>
  <c r="J19" i="3" s="1"/>
  <c r="I13" i="3"/>
  <c r="J13" i="3" s="1"/>
  <c r="I20" i="3"/>
  <c r="J20" i="3" s="1"/>
  <c r="I19" i="9"/>
  <c r="J19" i="9" s="1"/>
  <c r="I23" i="9"/>
  <c r="J23" i="9" s="1"/>
  <c r="I25" i="9"/>
  <c r="J25" i="9" s="1"/>
  <c r="I14" i="9"/>
  <c r="J14" i="9" s="1"/>
  <c r="I20" i="9"/>
  <c r="J20" i="9" s="1"/>
  <c r="I16" i="9"/>
  <c r="J16" i="9" s="1"/>
  <c r="I26" i="9"/>
  <c r="J26" i="9" s="1"/>
  <c r="AP26" i="8"/>
  <c r="AQ26" i="8" s="1"/>
  <c r="AP24" i="8"/>
  <c r="AQ24" i="8" s="1"/>
  <c r="AP22" i="8"/>
  <c r="AQ22" i="8" s="1"/>
  <c r="AP23" i="8"/>
  <c r="AQ23" i="8" s="1"/>
  <c r="AF9" i="20"/>
  <c r="AG9" i="20" s="1"/>
  <c r="AF8" i="26"/>
  <c r="AG8" i="26" s="1"/>
  <c r="V7" i="20"/>
  <c r="W7" i="20" s="1"/>
  <c r="V8" i="19"/>
  <c r="W8" i="19" s="1"/>
  <c r="V9" i="19"/>
  <c r="I9" i="13"/>
  <c r="J9" i="13" s="1"/>
  <c r="CS10" i="8"/>
  <c r="CT10" i="8" s="1"/>
  <c r="BW21" i="8"/>
  <c r="BX21" i="8" s="1"/>
  <c r="BW15" i="8"/>
  <c r="BX15" i="8" s="1"/>
  <c r="AE8" i="24"/>
  <c r="AE9" i="24"/>
  <c r="AF9" i="24" s="1"/>
  <c r="AE10" i="24"/>
  <c r="AF10" i="24" s="1"/>
  <c r="I9" i="12"/>
  <c r="AP9" i="13"/>
  <c r="AQ9" i="13" s="1"/>
  <c r="AE10" i="13"/>
  <c r="AF10" i="13" s="1"/>
  <c r="I10" i="13"/>
  <c r="J10" i="13" s="1"/>
  <c r="I10" i="23"/>
  <c r="J10" i="23" s="1"/>
  <c r="I11" i="23"/>
  <c r="J11" i="23" s="1"/>
  <c r="AP15" i="6"/>
  <c r="AQ15" i="6" s="1"/>
  <c r="AP14" i="6"/>
  <c r="AQ14" i="6" s="1"/>
  <c r="AP11" i="6"/>
  <c r="AQ11" i="6" s="1"/>
  <c r="AE14" i="6"/>
  <c r="AF14" i="6" s="1"/>
  <c r="AE12" i="6"/>
  <c r="AF12" i="6" s="1"/>
  <c r="AE10" i="6"/>
  <c r="AF10" i="6" s="1"/>
  <c r="AE11" i="6"/>
  <c r="AF11" i="6" s="1"/>
  <c r="I10" i="6"/>
  <c r="J10" i="6" s="1"/>
  <c r="I15" i="6"/>
  <c r="J15" i="6" s="1"/>
  <c r="I14" i="6"/>
  <c r="J14" i="6" s="1"/>
  <c r="I9" i="6"/>
  <c r="J9" i="6" s="1"/>
  <c r="J7" i="20"/>
  <c r="K7" i="20" s="1"/>
  <c r="T10" i="10"/>
  <c r="U10" i="10" s="1"/>
  <c r="I11" i="10"/>
  <c r="J11" i="10" s="1"/>
  <c r="I12" i="10"/>
  <c r="J12" i="10" s="1"/>
  <c r="I14" i="10"/>
  <c r="J14" i="10" s="1"/>
  <c r="I17" i="10"/>
  <c r="J17" i="10" s="1"/>
  <c r="I13" i="10"/>
  <c r="J13" i="10" s="1"/>
  <c r="BA12" i="11"/>
  <c r="BB12" i="11" s="1"/>
  <c r="BA11" i="11"/>
  <c r="BB11" i="11" s="1"/>
  <c r="AP9" i="11"/>
  <c r="AQ9" i="11" s="1"/>
  <c r="AP13" i="11"/>
  <c r="AQ13" i="11" s="1"/>
  <c r="AP11" i="11"/>
  <c r="AQ11" i="11" s="1"/>
  <c r="AE12" i="11"/>
  <c r="AF12" i="11" s="1"/>
  <c r="AE10" i="11"/>
  <c r="AF10" i="11" s="1"/>
  <c r="AE15" i="11"/>
  <c r="AF15" i="11" s="1"/>
  <c r="AE14" i="11"/>
  <c r="AF14" i="11" s="1"/>
  <c r="AE11" i="11"/>
  <c r="AF11" i="11" s="1"/>
  <c r="T14" i="11"/>
  <c r="U14" i="11" s="1"/>
  <c r="T11" i="11"/>
  <c r="U11" i="11" s="1"/>
  <c r="T10" i="11"/>
  <c r="U10" i="11" s="1"/>
  <c r="T12" i="11"/>
  <c r="U12" i="11" s="1"/>
  <c r="I14" i="11"/>
  <c r="J14" i="11" s="1"/>
  <c r="I10" i="11"/>
  <c r="J10" i="11" s="1"/>
  <c r="I11" i="11"/>
  <c r="J11" i="11" s="1"/>
  <c r="I15" i="11"/>
  <c r="J15" i="11" s="1"/>
  <c r="J7" i="19"/>
  <c r="T10" i="5"/>
  <c r="U10" i="5" s="1"/>
  <c r="T9" i="5"/>
  <c r="U9" i="5" s="1"/>
  <c r="I12" i="5"/>
  <c r="J12" i="5" s="1"/>
  <c r="I15" i="5"/>
  <c r="J15" i="5" s="1"/>
  <c r="I11" i="5"/>
  <c r="J11" i="5" s="1"/>
  <c r="I13" i="5"/>
  <c r="J13" i="5" s="1"/>
  <c r="I10" i="5"/>
  <c r="J10" i="5" s="1"/>
  <c r="CS9" i="8"/>
  <c r="CT9" i="8" s="1"/>
  <c r="CH12" i="8"/>
  <c r="CI12" i="8" s="1"/>
  <c r="CH11" i="8"/>
  <c r="CI11" i="8" s="1"/>
  <c r="BW9" i="8"/>
  <c r="BX9" i="8" s="1"/>
  <c r="BW13" i="8"/>
  <c r="BX13" i="8" s="1"/>
  <c r="BW10" i="8"/>
  <c r="BX10" i="8" s="1"/>
  <c r="BL11" i="8"/>
  <c r="BM11" i="8" s="1"/>
  <c r="BL13" i="8"/>
  <c r="BM13" i="8" s="1"/>
  <c r="BL12" i="8"/>
  <c r="BM12" i="8" s="1"/>
  <c r="AP13" i="8"/>
  <c r="AQ13" i="8" s="1"/>
  <c r="AP12" i="8"/>
  <c r="AQ12" i="8" s="1"/>
  <c r="AP9" i="8"/>
  <c r="AQ9" i="8" s="1"/>
  <c r="AP18" i="8"/>
  <c r="AQ18" i="8" s="1"/>
  <c r="AE14" i="8"/>
  <c r="AF14" i="8" s="1"/>
  <c r="AE13" i="8"/>
  <c r="AF13" i="8" s="1"/>
  <c r="AE11" i="8"/>
  <c r="AF11" i="8" s="1"/>
  <c r="AE12" i="8"/>
  <c r="AF12" i="8" s="1"/>
  <c r="T12" i="8"/>
  <c r="U12" i="8" s="1"/>
  <c r="T14" i="8"/>
  <c r="U14" i="8" s="1"/>
  <c r="T15" i="8"/>
  <c r="U15" i="8" s="1"/>
  <c r="I9" i="8"/>
  <c r="J9" i="8" s="1"/>
  <c r="I11" i="8"/>
  <c r="J11" i="8" s="1"/>
  <c r="I19" i="8"/>
  <c r="J19" i="8" s="1"/>
  <c r="I10" i="8"/>
  <c r="J10" i="8" s="1"/>
  <c r="I13" i="8"/>
  <c r="J13" i="8" s="1"/>
  <c r="T12" i="22"/>
  <c r="U12" i="22" s="1"/>
  <c r="T11" i="22"/>
  <c r="U11" i="22" s="1"/>
  <c r="I9" i="22"/>
  <c r="I10" i="22"/>
  <c r="J10" i="22" s="1"/>
  <c r="I12" i="22"/>
  <c r="J12" i="22" s="1"/>
  <c r="I16" i="22"/>
  <c r="J16" i="22" s="1"/>
  <c r="I11" i="22"/>
  <c r="J11" i="22" s="1"/>
  <c r="I14" i="22"/>
  <c r="J14" i="22" s="1"/>
  <c r="CS12" i="9"/>
  <c r="CT12" i="9" s="1"/>
  <c r="CS11" i="9"/>
  <c r="CT11" i="9" s="1"/>
  <c r="CS18" i="9"/>
  <c r="CT18" i="9" s="1"/>
  <c r="CS10" i="9"/>
  <c r="CT10" i="9" s="1"/>
  <c r="CH17" i="9"/>
  <c r="CI17" i="9" s="1"/>
  <c r="CH10" i="9"/>
  <c r="CI10" i="9" s="1"/>
  <c r="CH15" i="9"/>
  <c r="CI15" i="9" s="1"/>
  <c r="CH12" i="9"/>
  <c r="CI12" i="9" s="1"/>
  <c r="BW10" i="9"/>
  <c r="BX10" i="9" s="1"/>
  <c r="BW9" i="9"/>
  <c r="BX9" i="9" s="1"/>
  <c r="BL13" i="9"/>
  <c r="BM13" i="9" s="1"/>
  <c r="BL17" i="9"/>
  <c r="BM17" i="9" s="1"/>
  <c r="BL10" i="9"/>
  <c r="BM10" i="9" s="1"/>
  <c r="BL19" i="9"/>
  <c r="BM19" i="9" s="1"/>
  <c r="BL20" i="9"/>
  <c r="BM20" i="9" s="1"/>
  <c r="AP19" i="9"/>
  <c r="AQ19" i="9" s="1"/>
  <c r="AP16" i="9"/>
  <c r="AQ16" i="9" s="1"/>
  <c r="AP9" i="9"/>
  <c r="AQ9" i="9" s="1"/>
  <c r="AE12" i="9"/>
  <c r="AF12" i="9" s="1"/>
  <c r="AE25" i="9"/>
  <c r="AF25" i="9" s="1"/>
  <c r="AE16" i="9"/>
  <c r="AF16" i="9" s="1"/>
  <c r="AE11" i="9"/>
  <c r="AF11" i="9" s="1"/>
  <c r="AE15" i="9"/>
  <c r="AF15" i="9" s="1"/>
  <c r="T10" i="9"/>
  <c r="U10" i="9" s="1"/>
  <c r="T12" i="9"/>
  <c r="U12" i="9" s="1"/>
  <c r="T11" i="9"/>
  <c r="U11" i="9" s="1"/>
  <c r="T13" i="9"/>
  <c r="U13" i="9" s="1"/>
  <c r="T19" i="9"/>
  <c r="U19" i="9" s="1"/>
  <c r="I34" i="9"/>
  <c r="J34" i="9" s="1"/>
  <c r="I18" i="9"/>
  <c r="J18" i="9" s="1"/>
  <c r="I9" i="9"/>
  <c r="J9" i="9" s="1"/>
  <c r="I24" i="9"/>
  <c r="J24" i="9" s="1"/>
  <c r="I13" i="9"/>
  <c r="J13" i="9" s="1"/>
  <c r="I32" i="9"/>
  <c r="J32" i="9" s="1"/>
  <c r="I12" i="9"/>
  <c r="J12" i="9" s="1"/>
  <c r="I35" i="9"/>
  <c r="J35" i="9" s="1"/>
  <c r="I15" i="9"/>
  <c r="J15" i="9" s="1"/>
  <c r="I33" i="9"/>
  <c r="J33" i="9" s="1"/>
  <c r="I9" i="3"/>
  <c r="I11" i="3"/>
  <c r="J11" i="3" s="1"/>
  <c r="I15" i="3"/>
  <c r="J15" i="3" s="1"/>
  <c r="I14" i="3"/>
  <c r="J14" i="3" s="1"/>
  <c r="I12" i="3"/>
  <c r="J12" i="3" s="1"/>
  <c r="I10" i="3"/>
  <c r="J10" i="3" s="1"/>
  <c r="V8" i="20"/>
  <c r="W8" i="20" s="1"/>
  <c r="I18" i="10"/>
  <c r="J18" i="10" s="1"/>
  <c r="I7" i="9"/>
  <c r="I8" i="9"/>
  <c r="I8" i="26"/>
  <c r="K8" i="26" s="1"/>
  <c r="I16" i="26"/>
  <c r="K16" i="26" s="1"/>
  <c r="I17" i="26"/>
  <c r="K17" i="26" s="1"/>
  <c r="I12" i="26"/>
  <c r="K12" i="26" s="1"/>
  <c r="I13" i="26"/>
  <c r="K13" i="26" s="1"/>
  <c r="I11" i="26"/>
  <c r="K11" i="26" s="1"/>
  <c r="I14" i="26"/>
  <c r="K14" i="26" s="1"/>
  <c r="I10" i="26"/>
  <c r="K10" i="26" s="1"/>
  <c r="I20" i="26"/>
  <c r="K20" i="26" s="1"/>
  <c r="I18" i="26"/>
  <c r="K18" i="26" s="1"/>
  <c r="I19" i="26"/>
  <c r="K19" i="26" s="1"/>
  <c r="I9" i="26"/>
  <c r="K9" i="26" s="1"/>
  <c r="F26" i="1"/>
  <c r="W9" i="20"/>
  <c r="AG10" i="19"/>
  <c r="U20" i="17"/>
  <c r="W20" i="17" s="1"/>
  <c r="I15" i="26"/>
  <c r="K15" i="26" s="1"/>
  <c r="U11" i="18"/>
  <c r="U16" i="17"/>
  <c r="W16" i="17" s="1"/>
  <c r="U9" i="18"/>
  <c r="U18" i="18"/>
  <c r="W18" i="18" s="1"/>
  <c r="U10" i="18"/>
  <c r="I14" i="19"/>
  <c r="K14" i="19" s="1"/>
  <c r="I10" i="19"/>
  <c r="M22" i="1"/>
  <c r="U8" i="17"/>
  <c r="I8" i="19"/>
  <c r="I12" i="20"/>
  <c r="K12" i="20" s="1"/>
  <c r="I11" i="19"/>
  <c r="K11" i="19" s="1"/>
  <c r="I17" i="20"/>
  <c r="K17" i="20" s="1"/>
  <c r="I13" i="19"/>
  <c r="K13" i="19" s="1"/>
  <c r="M23" i="1"/>
  <c r="I15" i="20"/>
  <c r="K15" i="20" s="1"/>
  <c r="M24" i="1"/>
  <c r="I16" i="20"/>
  <c r="K16" i="20" s="1"/>
  <c r="I18" i="20"/>
  <c r="K18" i="20" s="1"/>
  <c r="I14" i="20"/>
  <c r="K14" i="20" s="1"/>
  <c r="I19" i="20"/>
  <c r="K19" i="20" s="1"/>
  <c r="M26" i="1"/>
  <c r="S26" i="1" s="1"/>
  <c r="I13" i="20"/>
  <c r="K13" i="20" s="1"/>
  <c r="I8" i="20"/>
  <c r="K8" i="20" s="1"/>
  <c r="U11" i="17"/>
  <c r="I10" i="20"/>
  <c r="K10" i="20" s="1"/>
  <c r="I20" i="20"/>
  <c r="K20" i="20" s="1"/>
  <c r="I11" i="20"/>
  <c r="K11" i="20" s="1"/>
  <c r="I9" i="20"/>
  <c r="U18" i="17"/>
  <c r="W18" i="17" s="1"/>
  <c r="U14" i="17"/>
  <c r="W14" i="17" s="1"/>
  <c r="U19" i="17"/>
  <c r="W19" i="17" s="1"/>
  <c r="U17" i="17"/>
  <c r="W17" i="17" s="1"/>
  <c r="U9" i="17"/>
  <c r="I16" i="19"/>
  <c r="K16" i="19" s="1"/>
  <c r="I20" i="19"/>
  <c r="K20" i="19" s="1"/>
  <c r="I12" i="19"/>
  <c r="K12" i="19" s="1"/>
  <c r="I18" i="19"/>
  <c r="K18" i="19" s="1"/>
  <c r="I15" i="19"/>
  <c r="K15" i="19" s="1"/>
  <c r="J23" i="1"/>
  <c r="I17" i="19"/>
  <c r="K17" i="19" s="1"/>
  <c r="J26" i="1"/>
  <c r="I19" i="19"/>
  <c r="K19" i="19" s="1"/>
  <c r="I9" i="19"/>
  <c r="U7" i="17"/>
  <c r="U13" i="17"/>
  <c r="W13" i="17" s="1"/>
  <c r="U12" i="17"/>
  <c r="V12" i="17" s="1"/>
  <c r="W12" i="17" s="1"/>
  <c r="U13" i="18"/>
  <c r="U16" i="18"/>
  <c r="W16" i="18" s="1"/>
  <c r="U20" i="18"/>
  <c r="W20" i="18" s="1"/>
  <c r="U12" i="18"/>
  <c r="U14" i="18"/>
  <c r="W14" i="18" s="1"/>
  <c r="U17" i="18"/>
  <c r="W17" i="18" s="1"/>
  <c r="U15" i="18"/>
  <c r="W15" i="18" s="1"/>
  <c r="U19" i="18"/>
  <c r="W19" i="18" s="1"/>
  <c r="U8" i="18"/>
  <c r="V8" i="18" s="1"/>
  <c r="U15" i="17"/>
  <c r="W15" i="17" s="1"/>
  <c r="U10" i="17"/>
  <c r="V10" i="17" s="1"/>
  <c r="AG9" i="19"/>
  <c r="AG11" i="19"/>
  <c r="AG9" i="26"/>
  <c r="J28" i="9"/>
  <c r="I20" i="17"/>
  <c r="K20" i="17" s="1"/>
  <c r="I9" i="17"/>
  <c r="I10" i="17"/>
  <c r="I8" i="17"/>
  <c r="I11" i="17"/>
  <c r="I17" i="17"/>
  <c r="K17" i="17" s="1"/>
  <c r="I13" i="17"/>
  <c r="G26" i="1"/>
  <c r="I16" i="17"/>
  <c r="K16" i="17" s="1"/>
  <c r="I14" i="17"/>
  <c r="J31" i="9"/>
  <c r="J30" i="9"/>
  <c r="J29" i="9"/>
  <c r="J27" i="9"/>
  <c r="J22" i="9"/>
  <c r="I18" i="17"/>
  <c r="K18" i="17" s="1"/>
  <c r="I7" i="17"/>
  <c r="I15" i="17"/>
  <c r="K15" i="17" s="1"/>
  <c r="I12" i="17"/>
  <c r="I19" i="17"/>
  <c r="K19" i="17" s="1"/>
  <c r="I11" i="18"/>
  <c r="I10" i="18"/>
  <c r="W7" i="18"/>
  <c r="I8" i="18"/>
  <c r="I16" i="18"/>
  <c r="I13" i="18"/>
  <c r="J13" i="18" s="1"/>
  <c r="I20" i="18"/>
  <c r="I19" i="18"/>
  <c r="I14" i="18"/>
  <c r="I17" i="18"/>
  <c r="I9" i="18"/>
  <c r="K7" i="18"/>
  <c r="I12" i="18"/>
  <c r="J12" i="18" s="1"/>
  <c r="I18" i="18"/>
  <c r="I15" i="18"/>
  <c r="S36" i="3"/>
  <c r="T36" i="3" s="1"/>
  <c r="S41" i="3"/>
  <c r="H41" i="3"/>
  <c r="J41" i="3" s="1"/>
  <c r="S34" i="3"/>
  <c r="T34" i="3" s="1"/>
  <c r="S40" i="3"/>
  <c r="S39" i="3"/>
  <c r="S37" i="3"/>
  <c r="T37" i="3" s="1"/>
  <c r="S35" i="3"/>
  <c r="T35" i="3" s="1"/>
  <c r="S7" i="3"/>
  <c r="T7" i="3" s="1"/>
  <c r="S42" i="3"/>
  <c r="S47" i="3"/>
  <c r="S48" i="3"/>
  <c r="S43" i="3"/>
  <c r="S49" i="3"/>
  <c r="S44" i="3"/>
  <c r="S50" i="3"/>
  <c r="S45" i="3"/>
  <c r="S46" i="3"/>
  <c r="S38" i="3"/>
  <c r="T38" i="3" s="1"/>
  <c r="H36" i="3"/>
  <c r="J36" i="3" s="1"/>
  <c r="H39" i="3"/>
  <c r="J39" i="3" s="1"/>
  <c r="H46" i="3"/>
  <c r="J46" i="3" s="1"/>
  <c r="H47" i="3"/>
  <c r="J47" i="3" s="1"/>
  <c r="H48" i="3"/>
  <c r="J48" i="3" s="1"/>
  <c r="H49" i="3"/>
  <c r="J49" i="3" s="1"/>
  <c r="H42" i="3"/>
  <c r="J42" i="3" s="1"/>
  <c r="H50" i="3"/>
  <c r="J50" i="3" s="1"/>
  <c r="H43" i="3"/>
  <c r="J43" i="3" s="1"/>
  <c r="H44" i="3"/>
  <c r="J44" i="3" s="1"/>
  <c r="H45" i="3"/>
  <c r="J45" i="3" s="1"/>
  <c r="H34" i="3"/>
  <c r="H40" i="3"/>
  <c r="J40" i="3" s="1"/>
  <c r="H37" i="3"/>
  <c r="J37" i="3" s="1"/>
  <c r="H38" i="3"/>
  <c r="J38" i="3" s="1"/>
  <c r="H35" i="3"/>
  <c r="J35" i="3" s="1"/>
  <c r="S8" i="3"/>
  <c r="S11" i="3"/>
  <c r="S10" i="3"/>
  <c r="S9" i="3"/>
  <c r="S13" i="3"/>
  <c r="S17" i="3"/>
  <c r="S18" i="3"/>
  <c r="S26" i="3"/>
  <c r="T26" i="3" s="1"/>
  <c r="U26" i="3" s="1"/>
  <c r="S28" i="3"/>
  <c r="S15" i="3"/>
  <c r="S24" i="3"/>
  <c r="T24" i="3" s="1"/>
  <c r="U24" i="3" s="1"/>
  <c r="S33" i="3"/>
  <c r="T33" i="3" s="1"/>
  <c r="S14" i="3"/>
  <c r="S27" i="3"/>
  <c r="S21" i="3"/>
  <c r="H32" i="3"/>
  <c r="H31" i="3"/>
  <c r="S19" i="3"/>
  <c r="S22" i="3"/>
  <c r="S16" i="3"/>
  <c r="S30" i="3"/>
  <c r="T30" i="3" s="1"/>
  <c r="S20" i="3"/>
  <c r="S23" i="3"/>
  <c r="T23" i="3" s="1"/>
  <c r="U23" i="3" s="1"/>
  <c r="S29" i="3"/>
  <c r="T29" i="3" s="1"/>
  <c r="S25" i="3"/>
  <c r="S31" i="3"/>
  <c r="T31" i="3" s="1"/>
  <c r="S12" i="3"/>
  <c r="S32" i="3"/>
  <c r="T32" i="3" s="1"/>
  <c r="H33" i="3"/>
  <c r="H28" i="3"/>
  <c r="H30" i="3"/>
  <c r="H29" i="3"/>
  <c r="H27" i="3"/>
  <c r="I27" i="3" s="1"/>
  <c r="J27" i="3" s="1"/>
  <c r="D26" i="1"/>
  <c r="K18" i="1"/>
  <c r="V11" i="17" l="1"/>
  <c r="T27" i="3"/>
  <c r="U27" i="3" s="1"/>
  <c r="J9" i="23"/>
  <c r="G386" i="15"/>
  <c r="G384" i="15"/>
  <c r="G584" i="15"/>
  <c r="G395" i="15"/>
  <c r="J9" i="12"/>
  <c r="G600" i="15" s="1"/>
  <c r="G586" i="15"/>
  <c r="G288" i="15"/>
  <c r="G172" i="15"/>
  <c r="G389" i="15"/>
  <c r="G393" i="15"/>
  <c r="T16" i="3"/>
  <c r="U16" i="3" s="1"/>
  <c r="BB9" i="24"/>
  <c r="AF8" i="24"/>
  <c r="I360" i="15" s="1"/>
  <c r="I388" i="15"/>
  <c r="J14" i="8"/>
  <c r="I414" i="15" s="1"/>
  <c r="I63" i="15"/>
  <c r="I392" i="15"/>
  <c r="I586" i="15"/>
  <c r="I585" i="15"/>
  <c r="I390" i="15"/>
  <c r="I393" i="15"/>
  <c r="I288" i="15"/>
  <c r="I391" i="15"/>
  <c r="G360" i="15"/>
  <c r="G391" i="15"/>
  <c r="G390" i="15"/>
  <c r="G388" i="15"/>
  <c r="G392" i="15"/>
  <c r="G585" i="15"/>
  <c r="I395" i="15"/>
  <c r="I582" i="15"/>
  <c r="I384" i="15"/>
  <c r="I581" i="15"/>
  <c r="I81" i="15"/>
  <c r="I385" i="15"/>
  <c r="I394" i="15"/>
  <c r="I396" i="15"/>
  <c r="I584" i="15"/>
  <c r="I583" i="15"/>
  <c r="I383" i="15"/>
  <c r="I387" i="15"/>
  <c r="I386" i="15"/>
  <c r="G396" i="15"/>
  <c r="G387" i="15"/>
  <c r="G581" i="15"/>
  <c r="G385" i="15"/>
  <c r="G394" i="15"/>
  <c r="G383" i="15"/>
  <c r="G582" i="15"/>
  <c r="J9" i="11"/>
  <c r="I547" i="15" s="1"/>
  <c r="I565" i="15"/>
  <c r="I498" i="15"/>
  <c r="I497" i="15"/>
  <c r="I496" i="15"/>
  <c r="I478" i="15"/>
  <c r="I576" i="15"/>
  <c r="I590" i="15"/>
  <c r="I474" i="15"/>
  <c r="K7" i="19"/>
  <c r="J7" i="17"/>
  <c r="J9" i="22"/>
  <c r="G399" i="15"/>
  <c r="J7" i="9"/>
  <c r="U45" i="5"/>
  <c r="G563" i="15"/>
  <c r="G492" i="15"/>
  <c r="G575" i="15"/>
  <c r="G589" i="15"/>
  <c r="G578" i="15"/>
  <c r="G467" i="15"/>
  <c r="G489" i="15"/>
  <c r="G568" i="15"/>
  <c r="G475" i="15"/>
  <c r="T28" i="3"/>
  <c r="U28" i="3" s="1"/>
  <c r="T25" i="3"/>
  <c r="U25" i="3" s="1"/>
  <c r="V10" i="18"/>
  <c r="W10" i="18" s="1"/>
  <c r="M27" i="1"/>
  <c r="T13" i="3"/>
  <c r="U13" i="3" s="1"/>
  <c r="J8" i="17"/>
  <c r="K8" i="17" s="1"/>
  <c r="T19" i="3"/>
  <c r="U19" i="3" s="1"/>
  <c r="T12" i="3"/>
  <c r="U12" i="3" s="1"/>
  <c r="V12" i="18"/>
  <c r="W12" i="18" s="1"/>
  <c r="J10" i="18"/>
  <c r="K10" i="18" s="1"/>
  <c r="J11" i="18"/>
  <c r="K11" i="18" s="1"/>
  <c r="V9" i="18"/>
  <c r="W9" i="18" s="1"/>
  <c r="L24" i="1"/>
  <c r="J9" i="19"/>
  <c r="K9" i="19" s="1"/>
  <c r="J8" i="19"/>
  <c r="K8" i="19" s="1"/>
  <c r="J22" i="1" s="1"/>
  <c r="V7" i="17"/>
  <c r="W7" i="17" s="1"/>
  <c r="V8" i="17"/>
  <c r="W8" i="17" s="1"/>
  <c r="J9" i="17"/>
  <c r="K9" i="17" s="1"/>
  <c r="J8" i="18"/>
  <c r="J9" i="18"/>
  <c r="T20" i="3"/>
  <c r="U20" i="3" s="1"/>
  <c r="T15" i="3"/>
  <c r="U15" i="3" s="1"/>
  <c r="T22" i="3"/>
  <c r="U22" i="3" s="1"/>
  <c r="T17" i="3"/>
  <c r="U17" i="3" s="1"/>
  <c r="I28" i="3"/>
  <c r="J28" i="3" s="1"/>
  <c r="I34" i="3"/>
  <c r="J34" i="3" s="1"/>
  <c r="I33" i="3"/>
  <c r="J33" i="3" s="1"/>
  <c r="I29" i="3"/>
  <c r="J29" i="3" s="1"/>
  <c r="I30" i="3"/>
  <c r="J30" i="3" s="1"/>
  <c r="I31" i="3"/>
  <c r="J31" i="3" s="1"/>
  <c r="I32" i="3"/>
  <c r="J32" i="3" s="1"/>
  <c r="M25" i="1"/>
  <c r="V9" i="17"/>
  <c r="W9" i="17" s="1"/>
  <c r="V11" i="18"/>
  <c r="J10" i="19"/>
  <c r="K10" i="19" s="1"/>
  <c r="T8" i="3"/>
  <c r="U8" i="3" s="1"/>
  <c r="T9" i="3"/>
  <c r="U9" i="3" s="1"/>
  <c r="T11" i="3"/>
  <c r="U11" i="3" s="1"/>
  <c r="T18" i="3"/>
  <c r="U18" i="3" s="1"/>
  <c r="T21" i="3"/>
  <c r="U21" i="3" s="1"/>
  <c r="T14" i="3"/>
  <c r="U14" i="3" s="1"/>
  <c r="T10" i="3"/>
  <c r="U10" i="3" s="1"/>
  <c r="H382" i="15"/>
  <c r="H398" i="15"/>
  <c r="H601" i="15"/>
  <c r="H397" i="15"/>
  <c r="H598" i="15"/>
  <c r="H599" i="15"/>
  <c r="H597" i="15"/>
  <c r="H600" i="15"/>
  <c r="H596" i="15"/>
  <c r="U40" i="3"/>
  <c r="U29" i="3"/>
  <c r="U48" i="3"/>
  <c r="U34" i="3"/>
  <c r="U38" i="3"/>
  <c r="U42" i="3"/>
  <c r="U30" i="3"/>
  <c r="U33" i="3"/>
  <c r="U45" i="3"/>
  <c r="U7" i="3"/>
  <c r="U36" i="3"/>
  <c r="U41" i="3"/>
  <c r="U35" i="3"/>
  <c r="U32" i="3"/>
  <c r="U50" i="3"/>
  <c r="U44" i="3"/>
  <c r="U43" i="3"/>
  <c r="U47" i="3"/>
  <c r="U46" i="3"/>
  <c r="U37" i="3"/>
  <c r="U31" i="3"/>
  <c r="U49" i="3"/>
  <c r="U39" i="3"/>
  <c r="K26" i="1"/>
  <c r="N24" i="1"/>
  <c r="K14" i="17"/>
  <c r="J27" i="1"/>
  <c r="L22" i="1"/>
  <c r="L23" i="1"/>
  <c r="I26" i="1"/>
  <c r="K9" i="20"/>
  <c r="H288" i="15" s="1"/>
  <c r="K12" i="17"/>
  <c r="W10" i="17"/>
  <c r="W13" i="18"/>
  <c r="W8" i="18"/>
  <c r="I398" i="15"/>
  <c r="J7" i="3"/>
  <c r="I534" i="15"/>
  <c r="I382" i="15"/>
  <c r="G601" i="15"/>
  <c r="W9" i="19"/>
  <c r="I597" i="15"/>
  <c r="G535" i="15"/>
  <c r="I397" i="15"/>
  <c r="I596" i="15"/>
  <c r="I598" i="15"/>
  <c r="J8" i="9"/>
  <c r="G599" i="15"/>
  <c r="G398" i="15"/>
  <c r="I446" i="15"/>
  <c r="G437" i="15"/>
  <c r="G150" i="15"/>
  <c r="G552" i="15"/>
  <c r="Q26" i="1"/>
  <c r="K11" i="17"/>
  <c r="K13" i="17"/>
  <c r="K23" i="1"/>
  <c r="H22" i="1"/>
  <c r="H24" i="1"/>
  <c r="H23" i="1"/>
  <c r="H27" i="1"/>
  <c r="L25" i="1"/>
  <c r="K10" i="17"/>
  <c r="I23" i="1"/>
  <c r="I27" i="1"/>
  <c r="N22" i="1"/>
  <c r="K22" i="1"/>
  <c r="K24" i="1"/>
  <c r="J8" i="3"/>
  <c r="N23" i="1"/>
  <c r="K25" i="1"/>
  <c r="N25" i="1"/>
  <c r="J9" i="3"/>
  <c r="I25" i="1"/>
  <c r="I22" i="1"/>
  <c r="I24" i="1"/>
  <c r="K15" i="18"/>
  <c r="K18" i="18"/>
  <c r="K17" i="18"/>
  <c r="K14" i="18"/>
  <c r="K19" i="18"/>
  <c r="K20" i="18"/>
  <c r="K13" i="18"/>
  <c r="K12" i="18"/>
  <c r="K16" i="18"/>
  <c r="P26" i="1"/>
  <c r="D23" i="1"/>
  <c r="I67" i="15" l="1"/>
  <c r="I370" i="15"/>
  <c r="I68" i="15"/>
  <c r="I364" i="15"/>
  <c r="I378" i="15"/>
  <c r="I379" i="15"/>
  <c r="I264" i="15"/>
  <c r="H25" i="1"/>
  <c r="I511" i="15"/>
  <c r="I512" i="15"/>
  <c r="I307" i="15"/>
  <c r="I103" i="15"/>
  <c r="I15" i="15"/>
  <c r="I503" i="15"/>
  <c r="I104" i="15"/>
  <c r="I416" i="15"/>
  <c r="I214" i="15"/>
  <c r="I509" i="15"/>
  <c r="I107" i="15"/>
  <c r="I402" i="15"/>
  <c r="I516" i="15"/>
  <c r="I308" i="15"/>
  <c r="I508" i="15"/>
  <c r="I11" i="15"/>
  <c r="I408" i="15"/>
  <c r="I2" i="15"/>
  <c r="I311" i="15"/>
  <c r="I113" i="15"/>
  <c r="I211" i="15"/>
  <c r="I108" i="15"/>
  <c r="I110" i="15"/>
  <c r="I203" i="15"/>
  <c r="I514" i="15"/>
  <c r="I314" i="15"/>
  <c r="I8" i="15"/>
  <c r="I204" i="15"/>
  <c r="I305" i="15"/>
  <c r="I409" i="15"/>
  <c r="I116" i="15"/>
  <c r="I16" i="15"/>
  <c r="I410" i="15"/>
  <c r="I14" i="15"/>
  <c r="I507" i="15"/>
  <c r="I112" i="15"/>
  <c r="I208" i="15"/>
  <c r="I403" i="15"/>
  <c r="I9" i="15"/>
  <c r="I10" i="15"/>
  <c r="I207" i="15"/>
  <c r="I407" i="15"/>
  <c r="I105" i="15"/>
  <c r="I213" i="15"/>
  <c r="I13" i="15"/>
  <c r="I510" i="15"/>
  <c r="I206" i="15"/>
  <c r="I302" i="15"/>
  <c r="I316" i="15"/>
  <c r="I313" i="15"/>
  <c r="I502" i="15"/>
  <c r="I115" i="15"/>
  <c r="I312" i="15"/>
  <c r="I505" i="15"/>
  <c r="I411" i="15"/>
  <c r="I309" i="15"/>
  <c r="I413" i="15"/>
  <c r="I506" i="15"/>
  <c r="I315" i="15"/>
  <c r="I6" i="15"/>
  <c r="I209" i="15"/>
  <c r="I404" i="15"/>
  <c r="I106" i="15"/>
  <c r="I4" i="15"/>
  <c r="I406" i="15"/>
  <c r="I304" i="15"/>
  <c r="I504" i="15"/>
  <c r="I7" i="15"/>
  <c r="I109" i="15"/>
  <c r="I210" i="15"/>
  <c r="I515" i="15"/>
  <c r="I310" i="15"/>
  <c r="I12" i="15"/>
  <c r="I3" i="15"/>
  <c r="I114" i="15"/>
  <c r="I415" i="15"/>
  <c r="I405" i="15"/>
  <c r="I102" i="15"/>
  <c r="I412" i="15"/>
  <c r="I306" i="15"/>
  <c r="I5" i="15"/>
  <c r="I111" i="15"/>
  <c r="I212" i="15"/>
  <c r="I205" i="15"/>
  <c r="I400" i="15"/>
  <c r="I401" i="15"/>
  <c r="I202" i="15"/>
  <c r="I303" i="15"/>
  <c r="I62" i="15"/>
  <c r="I399" i="15"/>
  <c r="I513" i="15"/>
  <c r="G597" i="15"/>
  <c r="G397" i="15"/>
  <c r="G382" i="15"/>
  <c r="G596" i="15"/>
  <c r="G598" i="15"/>
  <c r="G81" i="15"/>
  <c r="G583" i="15"/>
  <c r="H577" i="15"/>
  <c r="H569" i="15"/>
  <c r="J24" i="1"/>
  <c r="R24" i="1" s="1"/>
  <c r="H580" i="15"/>
  <c r="I389" i="15"/>
  <c r="I172" i="15"/>
  <c r="I459" i="15"/>
  <c r="I54" i="15"/>
  <c r="I156" i="15"/>
  <c r="I453" i="15"/>
  <c r="I160" i="15"/>
  <c r="I48" i="15"/>
  <c r="I559" i="15"/>
  <c r="I159" i="15"/>
  <c r="I57" i="15"/>
  <c r="I353" i="15"/>
  <c r="I561" i="15"/>
  <c r="I450" i="15"/>
  <c r="I151" i="15"/>
  <c r="I457" i="15"/>
  <c r="I161" i="15"/>
  <c r="I250" i="15"/>
  <c r="I255" i="15"/>
  <c r="I350" i="15"/>
  <c r="I158" i="15"/>
  <c r="I552" i="15"/>
  <c r="I354" i="15"/>
  <c r="I55" i="15"/>
  <c r="I461" i="15"/>
  <c r="I551" i="15"/>
  <c r="I359" i="15"/>
  <c r="I448" i="15"/>
  <c r="I452" i="15"/>
  <c r="I447" i="15"/>
  <c r="I358" i="15"/>
  <c r="I247" i="15"/>
  <c r="I49" i="15"/>
  <c r="I256" i="15"/>
  <c r="I152" i="15"/>
  <c r="I560" i="15"/>
  <c r="I53" i="15"/>
  <c r="I253" i="15"/>
  <c r="I47" i="15"/>
  <c r="I549" i="15"/>
  <c r="I351" i="15"/>
  <c r="I148" i="15"/>
  <c r="I60" i="15"/>
  <c r="I157" i="15"/>
  <c r="I352" i="15"/>
  <c r="I555" i="15"/>
  <c r="I558" i="15"/>
  <c r="I51" i="15"/>
  <c r="I154" i="15"/>
  <c r="I155" i="15"/>
  <c r="I458" i="15"/>
  <c r="I451" i="15"/>
  <c r="K27" i="1"/>
  <c r="R27" i="1" s="1"/>
  <c r="I456" i="15"/>
  <c r="I252" i="15"/>
  <c r="I449" i="15"/>
  <c r="I249" i="15"/>
  <c r="I248" i="15"/>
  <c r="I356" i="15"/>
  <c r="I149" i="15"/>
  <c r="I355" i="15"/>
  <c r="I348" i="15"/>
  <c r="I557" i="15"/>
  <c r="I553" i="15"/>
  <c r="I460" i="15"/>
  <c r="I52" i="15"/>
  <c r="I455" i="15"/>
  <c r="I257" i="15"/>
  <c r="I56" i="15"/>
  <c r="I59" i="15"/>
  <c r="I147" i="15"/>
  <c r="I58" i="15"/>
  <c r="I550" i="15"/>
  <c r="I50" i="15"/>
  <c r="I375" i="15"/>
  <c r="I492" i="15"/>
  <c r="I593" i="15"/>
  <c r="I548" i="15"/>
  <c r="G253" i="15"/>
  <c r="G56" i="15"/>
  <c r="G550" i="15"/>
  <c r="G549" i="15"/>
  <c r="G452" i="15"/>
  <c r="G453" i="15"/>
  <c r="G353" i="15"/>
  <c r="G456" i="15"/>
  <c r="G49" i="15"/>
  <c r="G350" i="15"/>
  <c r="G54" i="15"/>
  <c r="G357" i="15"/>
  <c r="G557" i="15"/>
  <c r="G152" i="15"/>
  <c r="G551" i="15"/>
  <c r="G153" i="15"/>
  <c r="G455" i="15"/>
  <c r="G450" i="15"/>
  <c r="G347" i="15"/>
  <c r="G349" i="15"/>
  <c r="G358" i="15"/>
  <c r="G255" i="15"/>
  <c r="G161" i="15"/>
  <c r="G547" i="15"/>
  <c r="G560" i="15"/>
  <c r="G250" i="15"/>
  <c r="G458" i="15"/>
  <c r="G147" i="15"/>
  <c r="G459" i="15"/>
  <c r="G355" i="15"/>
  <c r="G251" i="15"/>
  <c r="G149" i="15"/>
  <c r="G160" i="15"/>
  <c r="G354" i="15"/>
  <c r="G548" i="15"/>
  <c r="G53" i="15"/>
  <c r="G454" i="15"/>
  <c r="G351" i="15"/>
  <c r="G558" i="15"/>
  <c r="G257" i="15"/>
  <c r="G151" i="15"/>
  <c r="G460" i="15"/>
  <c r="G157" i="15"/>
  <c r="G356" i="15"/>
  <c r="G158" i="15"/>
  <c r="G449" i="15"/>
  <c r="G48" i="15"/>
  <c r="G57" i="15"/>
  <c r="G457" i="15"/>
  <c r="G553" i="15"/>
  <c r="G448" i="15"/>
  <c r="G559" i="15"/>
  <c r="G556" i="15"/>
  <c r="G60" i="15"/>
  <c r="G451" i="15"/>
  <c r="G555" i="15"/>
  <c r="G252" i="15"/>
  <c r="G61" i="15"/>
  <c r="G352" i="15"/>
  <c r="G155" i="15"/>
  <c r="G58" i="15"/>
  <c r="G59" i="15"/>
  <c r="G447" i="15"/>
  <c r="G249" i="15"/>
  <c r="G247" i="15"/>
  <c r="G51" i="15"/>
  <c r="G554" i="15"/>
  <c r="G47" i="15"/>
  <c r="G55" i="15"/>
  <c r="G148" i="15"/>
  <c r="G256" i="15"/>
  <c r="G359" i="15"/>
  <c r="G154" i="15"/>
  <c r="G561" i="15"/>
  <c r="G348" i="15"/>
  <c r="G461" i="15"/>
  <c r="G50" i="15"/>
  <c r="G52" i="15"/>
  <c r="G159" i="15"/>
  <c r="G248" i="15"/>
  <c r="G254" i="15"/>
  <c r="H172" i="15"/>
  <c r="I349" i="15"/>
  <c r="I251" i="15"/>
  <c r="I454" i="15"/>
  <c r="I467" i="15"/>
  <c r="I463" i="15"/>
  <c r="I488" i="15"/>
  <c r="I501" i="15"/>
  <c r="I564" i="15"/>
  <c r="I554" i="15"/>
  <c r="I482" i="15"/>
  <c r="I471" i="15"/>
  <c r="I568" i="15"/>
  <c r="I570" i="15"/>
  <c r="I580" i="15"/>
  <c r="I566" i="15"/>
  <c r="I571" i="15"/>
  <c r="I587" i="15"/>
  <c r="I567" i="15"/>
  <c r="I466" i="15"/>
  <c r="I499" i="15"/>
  <c r="I489" i="15"/>
  <c r="I495" i="15"/>
  <c r="I468" i="15"/>
  <c r="I573" i="15"/>
  <c r="I483" i="15"/>
  <c r="I477" i="15"/>
  <c r="I481" i="15"/>
  <c r="I562" i="15"/>
  <c r="I572" i="15"/>
  <c r="I588" i="15"/>
  <c r="I480" i="15"/>
  <c r="I490" i="15"/>
  <c r="I500" i="15"/>
  <c r="I472" i="15"/>
  <c r="I494" i="15"/>
  <c r="I476" i="15"/>
  <c r="I594" i="15"/>
  <c r="I246" i="15"/>
  <c r="I469" i="15"/>
  <c r="I61" i="15"/>
  <c r="I254" i="15"/>
  <c r="I579" i="15"/>
  <c r="I577" i="15"/>
  <c r="I578" i="15"/>
  <c r="I475" i="15"/>
  <c r="I485" i="15"/>
  <c r="I574" i="15"/>
  <c r="I347" i="15"/>
  <c r="I357" i="15"/>
  <c r="I465" i="15"/>
  <c r="I592" i="15"/>
  <c r="I493" i="15"/>
  <c r="I479" i="15"/>
  <c r="I462" i="15"/>
  <c r="I591" i="15"/>
  <c r="I150" i="15"/>
  <c r="I484" i="15"/>
  <c r="I563" i="15"/>
  <c r="I470" i="15"/>
  <c r="I464" i="15"/>
  <c r="I575" i="15"/>
  <c r="I487" i="15"/>
  <c r="I153" i="15"/>
  <c r="I556" i="15"/>
  <c r="I595" i="15"/>
  <c r="I491" i="15"/>
  <c r="I589" i="15"/>
  <c r="I486" i="15"/>
  <c r="I569" i="15"/>
  <c r="I473" i="15"/>
  <c r="H563" i="15"/>
  <c r="H487" i="15"/>
  <c r="H483" i="15"/>
  <c r="H590" i="15"/>
  <c r="H571" i="15"/>
  <c r="H462" i="15"/>
  <c r="H591" i="15"/>
  <c r="H476" i="15"/>
  <c r="H491" i="15"/>
  <c r="H572" i="15"/>
  <c r="H589" i="15"/>
  <c r="H484" i="15"/>
  <c r="H470" i="15"/>
  <c r="H493" i="15"/>
  <c r="H473" i="15"/>
  <c r="H575" i="15"/>
  <c r="H592" i="15"/>
  <c r="H587" i="15"/>
  <c r="H472" i="15"/>
  <c r="H496" i="15"/>
  <c r="H566" i="15"/>
  <c r="H490" i="15"/>
  <c r="H468" i="15"/>
  <c r="H498" i="15"/>
  <c r="H570" i="15"/>
  <c r="H581" i="15"/>
  <c r="H482" i="15"/>
  <c r="H486" i="15"/>
  <c r="H584" i="15"/>
  <c r="H500" i="15"/>
  <c r="H594" i="15"/>
  <c r="H475" i="15"/>
  <c r="H497" i="15"/>
  <c r="H562" i="15"/>
  <c r="H576" i="15"/>
  <c r="H485" i="15"/>
  <c r="H466" i="15"/>
  <c r="H492" i="15"/>
  <c r="H467" i="15"/>
  <c r="H489" i="15"/>
  <c r="H588" i="15"/>
  <c r="H465" i="15"/>
  <c r="H565" i="15"/>
  <c r="H499" i="15"/>
  <c r="H469" i="15"/>
  <c r="H81" i="15"/>
  <c r="H479" i="15"/>
  <c r="H494" i="15"/>
  <c r="H568" i="15"/>
  <c r="H464" i="15"/>
  <c r="H488" i="15"/>
  <c r="H573" i="15"/>
  <c r="H474" i="15"/>
  <c r="H578" i="15"/>
  <c r="H501" i="15"/>
  <c r="H477" i="15"/>
  <c r="H495" i="15"/>
  <c r="H567" i="15"/>
  <c r="H582" i="15"/>
  <c r="H246" i="15"/>
  <c r="H583" i="15"/>
  <c r="H481" i="15"/>
  <c r="H564" i="15"/>
  <c r="H579" i="15"/>
  <c r="H595" i="15"/>
  <c r="H480" i="15"/>
  <c r="H463" i="15"/>
  <c r="H478" i="15"/>
  <c r="H593" i="15"/>
  <c r="H574" i="15"/>
  <c r="H471" i="15"/>
  <c r="K7" i="17"/>
  <c r="H399" i="15"/>
  <c r="G62" i="15"/>
  <c r="G63" i="15"/>
  <c r="G401" i="15"/>
  <c r="G400" i="15"/>
  <c r="I380" i="15"/>
  <c r="I65" i="15"/>
  <c r="I262" i="15"/>
  <c r="I367" i="15"/>
  <c r="I363" i="15"/>
  <c r="I369" i="15"/>
  <c r="I372" i="15"/>
  <c r="I365" i="15"/>
  <c r="I64" i="15"/>
  <c r="I216" i="15"/>
  <c r="I381" i="15"/>
  <c r="I368" i="15"/>
  <c r="I376" i="15"/>
  <c r="I366" i="15"/>
  <c r="I66" i="15"/>
  <c r="I361" i="15"/>
  <c r="I215" i="15"/>
  <c r="I362" i="15"/>
  <c r="I373" i="15"/>
  <c r="I377" i="15"/>
  <c r="I371" i="15"/>
  <c r="I374" i="15"/>
  <c r="I263" i="15"/>
  <c r="K8" i="18"/>
  <c r="G381" i="15"/>
  <c r="G262" i="15"/>
  <c r="G264" i="15"/>
  <c r="G371" i="15"/>
  <c r="G368" i="15"/>
  <c r="G67" i="15"/>
  <c r="G373" i="15"/>
  <c r="G215" i="15"/>
  <c r="G366" i="15"/>
  <c r="G64" i="15"/>
  <c r="G367" i="15"/>
  <c r="G65" i="15"/>
  <c r="G378" i="15"/>
  <c r="G362" i="15"/>
  <c r="G363" i="15"/>
  <c r="G369" i="15"/>
  <c r="G372" i="15"/>
  <c r="G68" i="15"/>
  <c r="G216" i="15"/>
  <c r="G376" i="15"/>
  <c r="G379" i="15"/>
  <c r="G374" i="15"/>
  <c r="G377" i="15"/>
  <c r="G66" i="15"/>
  <c r="G263" i="15"/>
  <c r="G375" i="15"/>
  <c r="G364" i="15"/>
  <c r="G365" i="15"/>
  <c r="G380" i="15"/>
  <c r="G370" i="15"/>
  <c r="G361" i="15"/>
  <c r="G588" i="15"/>
  <c r="G463" i="15"/>
  <c r="G500" i="15"/>
  <c r="G483" i="15"/>
  <c r="G573" i="15"/>
  <c r="G484" i="15"/>
  <c r="G592" i="15"/>
  <c r="G493" i="15"/>
  <c r="G474" i="15"/>
  <c r="G481" i="15"/>
  <c r="G567" i="15"/>
  <c r="G246" i="15"/>
  <c r="G485" i="15"/>
  <c r="G491" i="15"/>
  <c r="G569" i="15"/>
  <c r="G469" i="15"/>
  <c r="G595" i="15"/>
  <c r="G572" i="15"/>
  <c r="G574" i="15"/>
  <c r="G477" i="15"/>
  <c r="G591" i="15"/>
  <c r="G476" i="15"/>
  <c r="G473" i="15"/>
  <c r="G480" i="15"/>
  <c r="G156" i="15"/>
  <c r="G580" i="15"/>
  <c r="G496" i="15"/>
  <c r="G566" i="15"/>
  <c r="G499" i="15"/>
  <c r="G593" i="15"/>
  <c r="G472" i="15"/>
  <c r="G488" i="15"/>
  <c r="G590" i="15"/>
  <c r="G494" i="15"/>
  <c r="G570" i="15"/>
  <c r="G464" i="15"/>
  <c r="G465" i="15"/>
  <c r="G462" i="15"/>
  <c r="G562" i="15"/>
  <c r="G501" i="15"/>
  <c r="G495" i="15"/>
  <c r="G565" i="15"/>
  <c r="G487" i="15"/>
  <c r="G482" i="15"/>
  <c r="G471" i="15"/>
  <c r="G594" i="15"/>
  <c r="G571" i="15"/>
  <c r="G577" i="15"/>
  <c r="G490" i="15"/>
  <c r="G478" i="15"/>
  <c r="G468" i="15"/>
  <c r="G498" i="15"/>
  <c r="G466" i="15"/>
  <c r="G479" i="15"/>
  <c r="G470" i="15"/>
  <c r="G576" i="15"/>
  <c r="G486" i="15"/>
  <c r="G587" i="15"/>
  <c r="G564" i="15"/>
  <c r="G579" i="15"/>
  <c r="G497" i="15"/>
  <c r="E23" i="1"/>
  <c r="E27" i="1"/>
  <c r="E25" i="1"/>
  <c r="S24" i="1"/>
  <c r="E24" i="1"/>
  <c r="C23" i="1"/>
  <c r="J25" i="1"/>
  <c r="R25" i="1" s="1"/>
  <c r="H549" i="15"/>
  <c r="F24" i="1"/>
  <c r="F23" i="1"/>
  <c r="G536" i="15"/>
  <c r="G540" i="15"/>
  <c r="G23" i="1"/>
  <c r="F27" i="1"/>
  <c r="R26" i="1"/>
  <c r="T26" i="1" s="1"/>
  <c r="W26" i="1" s="1"/>
  <c r="F25" i="1"/>
  <c r="F22" i="1"/>
  <c r="I18" i="15"/>
  <c r="E22" i="1"/>
  <c r="I40" i="15"/>
  <c r="I44" i="15"/>
  <c r="I134" i="15"/>
  <c r="I533" i="15"/>
  <c r="H546" i="15"/>
  <c r="H432" i="15"/>
  <c r="H146" i="15"/>
  <c r="L27" i="1"/>
  <c r="S23" i="1"/>
  <c r="S22" i="1"/>
  <c r="H147" i="15"/>
  <c r="I242" i="15"/>
  <c r="I345" i="15"/>
  <c r="I435" i="15"/>
  <c r="I335" i="15"/>
  <c r="I34" i="15"/>
  <c r="I32" i="15"/>
  <c r="I245" i="15"/>
  <c r="N27" i="1"/>
  <c r="G25" i="1"/>
  <c r="H437" i="15"/>
  <c r="H35" i="15"/>
  <c r="H41" i="15"/>
  <c r="G335" i="15"/>
  <c r="H160" i="15"/>
  <c r="I527" i="15"/>
  <c r="I431" i="15"/>
  <c r="H141" i="15"/>
  <c r="I17" i="15"/>
  <c r="I518" i="15"/>
  <c r="G144" i="15"/>
  <c r="H556" i="15"/>
  <c r="H560" i="15"/>
  <c r="H545" i="15"/>
  <c r="I525" i="15"/>
  <c r="H544" i="15"/>
  <c r="I417" i="15"/>
  <c r="I317" i="15"/>
  <c r="H45" i="15"/>
  <c r="H232" i="15"/>
  <c r="G238" i="15"/>
  <c r="G440" i="15"/>
  <c r="G343" i="15"/>
  <c r="G441" i="15"/>
  <c r="I342" i="15"/>
  <c r="G544" i="15"/>
  <c r="G43" i="15"/>
  <c r="G442" i="15"/>
  <c r="G344" i="15"/>
  <c r="G240" i="15"/>
  <c r="G234" i="15"/>
  <c r="G546" i="15"/>
  <c r="G244" i="15"/>
  <c r="G36" i="15"/>
  <c r="G245" i="15"/>
  <c r="G37" i="15"/>
  <c r="G237" i="15"/>
  <c r="G134" i="15"/>
  <c r="G133" i="15"/>
  <c r="G532" i="15"/>
  <c r="G433" i="15"/>
  <c r="G239" i="15"/>
  <c r="G539" i="15"/>
  <c r="G242" i="15"/>
  <c r="G45" i="15"/>
  <c r="G39" i="15"/>
  <c r="G136" i="15"/>
  <c r="G137" i="15"/>
  <c r="G541" i="15"/>
  <c r="H234" i="15"/>
  <c r="G241" i="15"/>
  <c r="H532" i="15"/>
  <c r="G435" i="15"/>
  <c r="G42" i="15"/>
  <c r="G432" i="15"/>
  <c r="G143" i="15"/>
  <c r="G342" i="15"/>
  <c r="G336" i="15"/>
  <c r="G141" i="15"/>
  <c r="G434" i="15"/>
  <c r="G243" i="15"/>
  <c r="G338" i="15"/>
  <c r="H332" i="15"/>
  <c r="H533" i="15"/>
  <c r="H351" i="15"/>
  <c r="H443" i="15"/>
  <c r="I30" i="15"/>
  <c r="G40" i="15"/>
  <c r="H46" i="15"/>
  <c r="H136" i="15"/>
  <c r="H40" i="15"/>
  <c r="I227" i="15"/>
  <c r="H233" i="15"/>
  <c r="H240" i="15"/>
  <c r="H538" i="15"/>
  <c r="H537" i="15"/>
  <c r="H333" i="15"/>
  <c r="H342" i="15"/>
  <c r="H55" i="15"/>
  <c r="I428" i="15"/>
  <c r="H445" i="15"/>
  <c r="H44" i="15"/>
  <c r="H140" i="15"/>
  <c r="H335" i="15"/>
  <c r="H439" i="15"/>
  <c r="H33" i="15"/>
  <c r="H235" i="15"/>
  <c r="H245" i="15"/>
  <c r="H434" i="15"/>
  <c r="H441" i="15"/>
  <c r="H344" i="15"/>
  <c r="H254" i="15"/>
  <c r="I319" i="15"/>
  <c r="H34" i="15"/>
  <c r="H248" i="15"/>
  <c r="G32" i="15"/>
  <c r="G534" i="15"/>
  <c r="H438" i="15"/>
  <c r="H336" i="15"/>
  <c r="G413" i="15"/>
  <c r="I344" i="15"/>
  <c r="I438" i="15"/>
  <c r="G436" i="15"/>
  <c r="I139" i="15"/>
  <c r="I126" i="15"/>
  <c r="H338" i="15"/>
  <c r="H132" i="15"/>
  <c r="I536" i="15"/>
  <c r="I434" i="15"/>
  <c r="I339" i="15"/>
  <c r="I236" i="15"/>
  <c r="H540" i="15"/>
  <c r="I433" i="15"/>
  <c r="I237" i="15"/>
  <c r="I346" i="15"/>
  <c r="I234" i="15"/>
  <c r="I39" i="15"/>
  <c r="I436" i="15"/>
  <c r="I333" i="15"/>
  <c r="I142" i="15"/>
  <c r="I544" i="15"/>
  <c r="I135" i="15"/>
  <c r="I541" i="15"/>
  <c r="I235" i="15"/>
  <c r="I332" i="15"/>
  <c r="I233" i="15"/>
  <c r="I36" i="15"/>
  <c r="I33" i="15"/>
  <c r="I545" i="15"/>
  <c r="I137" i="15"/>
  <c r="I532" i="15"/>
  <c r="I440" i="15"/>
  <c r="I538" i="15"/>
  <c r="I444" i="15"/>
  <c r="I445" i="15"/>
  <c r="I35" i="15"/>
  <c r="I442" i="15"/>
  <c r="I141" i="15"/>
  <c r="I46" i="15"/>
  <c r="I240" i="15"/>
  <c r="I441" i="15"/>
  <c r="I232" i="15"/>
  <c r="I45" i="15"/>
  <c r="I244" i="15"/>
  <c r="I144" i="15"/>
  <c r="I337" i="15"/>
  <c r="I133" i="15"/>
  <c r="I439" i="15"/>
  <c r="I145" i="15"/>
  <c r="I542" i="15"/>
  <c r="I146" i="15"/>
  <c r="I539" i="15"/>
  <c r="I443" i="15"/>
  <c r="I243" i="15"/>
  <c r="I338" i="15"/>
  <c r="I43" i="15"/>
  <c r="I336" i="15"/>
  <c r="I341" i="15"/>
  <c r="I37" i="15"/>
  <c r="H253" i="15"/>
  <c r="H49" i="15"/>
  <c r="H250" i="15"/>
  <c r="H553" i="15"/>
  <c r="H151" i="15"/>
  <c r="H60" i="15"/>
  <c r="H51" i="15"/>
  <c r="H448" i="15"/>
  <c r="I120" i="15"/>
  <c r="I25" i="15"/>
  <c r="I517" i="15"/>
  <c r="I526" i="15"/>
  <c r="I322" i="15"/>
  <c r="I327" i="15"/>
  <c r="H453" i="15"/>
  <c r="H154" i="15"/>
  <c r="H347" i="15"/>
  <c r="H252" i="15"/>
  <c r="H555" i="15"/>
  <c r="H52" i="15"/>
  <c r="H460" i="15"/>
  <c r="H149" i="15"/>
  <c r="H352" i="15"/>
  <c r="H59" i="15"/>
  <c r="H457" i="15"/>
  <c r="H350" i="15"/>
  <c r="H447" i="15"/>
  <c r="H155" i="15"/>
  <c r="H156" i="15"/>
  <c r="H357" i="15"/>
  <c r="H153" i="15"/>
  <c r="H451" i="15"/>
  <c r="H547" i="15"/>
  <c r="H455" i="15"/>
  <c r="H48" i="15"/>
  <c r="H53" i="15"/>
  <c r="H251" i="15"/>
  <c r="H360" i="15"/>
  <c r="H152" i="15"/>
  <c r="H161" i="15"/>
  <c r="H551" i="15"/>
  <c r="H255" i="15"/>
  <c r="H56" i="15"/>
  <c r="H61" i="15"/>
  <c r="H356" i="15"/>
  <c r="H257" i="15"/>
  <c r="H458" i="15"/>
  <c r="H249" i="15"/>
  <c r="G24" i="1"/>
  <c r="H15" i="15"/>
  <c r="I600" i="15"/>
  <c r="H411" i="15"/>
  <c r="G412" i="15"/>
  <c r="I123" i="15"/>
  <c r="G2" i="15"/>
  <c r="I117" i="15"/>
  <c r="I530" i="15"/>
  <c r="G504" i="15"/>
  <c r="G44" i="15"/>
  <c r="G145" i="15"/>
  <c r="G236" i="15"/>
  <c r="G41" i="15"/>
  <c r="G235" i="15"/>
  <c r="G140" i="15"/>
  <c r="G146" i="15"/>
  <c r="G38" i="15"/>
  <c r="G315" i="15"/>
  <c r="G538" i="15"/>
  <c r="G111" i="15"/>
  <c r="I129" i="15"/>
  <c r="G35" i="15"/>
  <c r="G4" i="15"/>
  <c r="G410" i="15"/>
  <c r="G416" i="15"/>
  <c r="G305" i="15"/>
  <c r="I422" i="15"/>
  <c r="H211" i="15"/>
  <c r="G232" i="15"/>
  <c r="G103" i="15"/>
  <c r="I124" i="15"/>
  <c r="H310" i="15"/>
  <c r="H307" i="15"/>
  <c r="G522" i="15"/>
  <c r="G118" i="15"/>
  <c r="G521" i="15"/>
  <c r="G219" i="15"/>
  <c r="G418" i="15"/>
  <c r="G123" i="15"/>
  <c r="G221" i="15"/>
  <c r="G230" i="15"/>
  <c r="G20" i="15"/>
  <c r="G526" i="15"/>
  <c r="G224" i="15"/>
  <c r="G24" i="15"/>
  <c r="H112" i="15"/>
  <c r="H7" i="15"/>
  <c r="H450" i="15"/>
  <c r="H102" i="15"/>
  <c r="G345" i="15"/>
  <c r="G211" i="15"/>
  <c r="H116" i="15"/>
  <c r="G507" i="15"/>
  <c r="H315" i="15"/>
  <c r="H110" i="15"/>
  <c r="G307" i="15"/>
  <c r="G304" i="15"/>
  <c r="H111" i="15"/>
  <c r="H515" i="15"/>
  <c r="H505" i="15"/>
  <c r="I520" i="15"/>
  <c r="I22" i="15"/>
  <c r="I27" i="15"/>
  <c r="G3" i="15"/>
  <c r="I427" i="15"/>
  <c r="G213" i="15"/>
  <c r="H308" i="15"/>
  <c r="G514" i="15"/>
  <c r="G13" i="15"/>
  <c r="G515" i="15"/>
  <c r="H309" i="15"/>
  <c r="G205" i="15"/>
  <c r="H514" i="15"/>
  <c r="G132" i="15"/>
  <c r="I217" i="15"/>
  <c r="H412" i="15"/>
  <c r="I218" i="15"/>
  <c r="I421" i="15"/>
  <c r="I31" i="15"/>
  <c r="G202" i="15"/>
  <c r="H504" i="15"/>
  <c r="G505" i="15"/>
  <c r="G446" i="15"/>
  <c r="H557" i="15"/>
  <c r="I318" i="15"/>
  <c r="I24" i="15"/>
  <c r="I118" i="15"/>
  <c r="G212" i="15"/>
  <c r="H213" i="15"/>
  <c r="G402" i="15"/>
  <c r="G415" i="15"/>
  <c r="G109" i="15"/>
  <c r="H543" i="15"/>
  <c r="H539" i="15"/>
  <c r="H340" i="15"/>
  <c r="H339" i="15"/>
  <c r="H236" i="15"/>
  <c r="H39" i="15"/>
  <c r="H143" i="15"/>
  <c r="H446" i="15"/>
  <c r="H534" i="15"/>
  <c r="H144" i="15"/>
  <c r="H436" i="15"/>
  <c r="H346" i="15"/>
  <c r="H133" i="15"/>
  <c r="H343" i="15"/>
  <c r="H134" i="15"/>
  <c r="H244" i="15"/>
  <c r="H238" i="15"/>
  <c r="H37" i="15"/>
  <c r="H536" i="15"/>
  <c r="H341" i="15"/>
  <c r="H38" i="15"/>
  <c r="H32" i="15"/>
  <c r="H541" i="15"/>
  <c r="H242" i="15"/>
  <c r="H36" i="15"/>
  <c r="H535" i="15"/>
  <c r="H542" i="15"/>
  <c r="H43" i="15"/>
  <c r="H145" i="15"/>
  <c r="H337" i="15"/>
  <c r="H345" i="15"/>
  <c r="H237" i="15"/>
  <c r="H444" i="15"/>
  <c r="H433" i="15"/>
  <c r="H42" i="15"/>
  <c r="H435" i="15"/>
  <c r="H138" i="15"/>
  <c r="H334" i="15"/>
  <c r="H239" i="15"/>
  <c r="H241" i="15"/>
  <c r="H137" i="15"/>
  <c r="H135" i="15"/>
  <c r="H440" i="15"/>
  <c r="G129" i="15"/>
  <c r="G429" i="15"/>
  <c r="G420" i="15"/>
  <c r="G431" i="15"/>
  <c r="G126" i="15"/>
  <c r="G130" i="15"/>
  <c r="G324" i="15"/>
  <c r="G529" i="15"/>
  <c r="G523" i="15"/>
  <c r="G227" i="15"/>
  <c r="H139" i="15"/>
  <c r="H113" i="15"/>
  <c r="H150" i="15"/>
  <c r="H206" i="15"/>
  <c r="H358" i="15"/>
  <c r="H311" i="15"/>
  <c r="G542" i="15"/>
  <c r="G113" i="15"/>
  <c r="G414" i="15"/>
  <c r="G8" i="15"/>
  <c r="G15" i="15"/>
  <c r="I430" i="15"/>
  <c r="H503" i="15"/>
  <c r="H114" i="15"/>
  <c r="I331" i="15"/>
  <c r="I519" i="15"/>
  <c r="I121" i="15"/>
  <c r="H314" i="15"/>
  <c r="I128" i="15"/>
  <c r="G115" i="15"/>
  <c r="G407" i="15"/>
  <c r="G337" i="15"/>
  <c r="H552" i="15"/>
  <c r="H47" i="15"/>
  <c r="H148" i="15"/>
  <c r="H461" i="15"/>
  <c r="H558" i="15"/>
  <c r="H548" i="15"/>
  <c r="H554" i="15"/>
  <c r="H349" i="15"/>
  <c r="H58" i="15"/>
  <c r="H247" i="15"/>
  <c r="H550" i="15"/>
  <c r="H354" i="15"/>
  <c r="H50" i="15"/>
  <c r="H454" i="15"/>
  <c r="H158" i="15"/>
  <c r="H359" i="15"/>
  <c r="H256" i="15"/>
  <c r="I524" i="15"/>
  <c r="I325" i="15"/>
  <c r="G12" i="15"/>
  <c r="H561" i="15"/>
  <c r="H6" i="15"/>
  <c r="G341" i="15"/>
  <c r="H511" i="15"/>
  <c r="H348" i="15"/>
  <c r="I19" i="15"/>
  <c r="I20" i="15"/>
  <c r="H456" i="15"/>
  <c r="H353" i="15"/>
  <c r="H103" i="15"/>
  <c r="G5" i="15"/>
  <c r="I239" i="15"/>
  <c r="I437" i="15"/>
  <c r="I540" i="15"/>
  <c r="I140" i="15"/>
  <c r="I334" i="15"/>
  <c r="I42" i="15"/>
  <c r="I143" i="15"/>
  <c r="I38" i="15"/>
  <c r="I546" i="15"/>
  <c r="I238" i="15"/>
  <c r="I138" i="15"/>
  <c r="G131" i="15"/>
  <c r="G218" i="15"/>
  <c r="G528" i="15"/>
  <c r="G325" i="15"/>
  <c r="G27" i="15"/>
  <c r="G317" i="15"/>
  <c r="G225" i="15"/>
  <c r="G18" i="15"/>
  <c r="G125" i="15"/>
  <c r="G128" i="15"/>
  <c r="H506" i="15"/>
  <c r="G503" i="15"/>
  <c r="G34" i="15"/>
  <c r="I432" i="15"/>
  <c r="H159" i="15"/>
  <c r="I330" i="15"/>
  <c r="G112" i="15"/>
  <c r="I343" i="15"/>
  <c r="I41" i="15"/>
  <c r="I230" i="15"/>
  <c r="I424" i="15"/>
  <c r="G105" i="15"/>
  <c r="I531" i="15"/>
  <c r="H104" i="15"/>
  <c r="I423" i="15"/>
  <c r="H407" i="15"/>
  <c r="H10" i="15"/>
  <c r="I231" i="15"/>
  <c r="H11" i="15"/>
  <c r="G346" i="15"/>
  <c r="G114" i="15"/>
  <c r="G11" i="15"/>
  <c r="G210" i="15"/>
  <c r="I225" i="15"/>
  <c r="H205" i="15"/>
  <c r="G316" i="15"/>
  <c r="G411" i="15"/>
  <c r="G543" i="15"/>
  <c r="I127" i="15"/>
  <c r="I328" i="15"/>
  <c r="I21" i="15"/>
  <c r="H57" i="15"/>
  <c r="H452" i="15"/>
  <c r="G33" i="15"/>
  <c r="G438" i="15"/>
  <c r="G318" i="15"/>
  <c r="G330" i="15"/>
  <c r="G530" i="15"/>
  <c r="G319" i="15"/>
  <c r="G322" i="15"/>
  <c r="G220" i="15"/>
  <c r="G17" i="15"/>
  <c r="G28" i="15"/>
  <c r="G430" i="15"/>
  <c r="G23" i="15"/>
  <c r="G226" i="15"/>
  <c r="G331" i="15"/>
  <c r="G323" i="15"/>
  <c r="H509" i="15"/>
  <c r="G206" i="15"/>
  <c r="H243" i="15"/>
  <c r="G116" i="15"/>
  <c r="G508" i="15"/>
  <c r="I224" i="15"/>
  <c r="I223" i="15"/>
  <c r="I537" i="15"/>
  <c r="H414" i="15"/>
  <c r="H209" i="15"/>
  <c r="H502" i="15"/>
  <c r="H210" i="15"/>
  <c r="H313" i="15"/>
  <c r="G510" i="15"/>
  <c r="I29" i="15"/>
  <c r="I320" i="15"/>
  <c r="H202" i="15"/>
  <c r="H410" i="15"/>
  <c r="I326" i="15"/>
  <c r="G138" i="15"/>
  <c r="G339" i="15"/>
  <c r="G309" i="15"/>
  <c r="G108" i="15"/>
  <c r="I228" i="15"/>
  <c r="I220" i="15"/>
  <c r="G311" i="15"/>
  <c r="H105" i="15"/>
  <c r="G110" i="15"/>
  <c r="I522" i="15"/>
  <c r="H302" i="15"/>
  <c r="H405" i="15"/>
  <c r="H409" i="15"/>
  <c r="H413" i="15"/>
  <c r="G142" i="15"/>
  <c r="H208" i="15"/>
  <c r="H449" i="15"/>
  <c r="G427" i="15"/>
  <c r="G327" i="15"/>
  <c r="G22" i="15"/>
  <c r="G229" i="15"/>
  <c r="G31" i="15"/>
  <c r="G117" i="15"/>
  <c r="G25" i="15"/>
  <c r="G121" i="15"/>
  <c r="G425" i="15"/>
  <c r="G519" i="15"/>
  <c r="G223" i="15"/>
  <c r="H142" i="15"/>
  <c r="I529" i="15"/>
  <c r="H459" i="15"/>
  <c r="I340" i="15"/>
  <c r="I132" i="15"/>
  <c r="G334" i="15"/>
  <c r="G233" i="15"/>
  <c r="H106" i="15"/>
  <c r="H403" i="15"/>
  <c r="H109" i="15"/>
  <c r="H512" i="15"/>
  <c r="G502" i="15"/>
  <c r="G14" i="15"/>
  <c r="G506" i="15"/>
  <c r="G409" i="15"/>
  <c r="G310" i="15"/>
  <c r="I125" i="15"/>
  <c r="I521" i="15"/>
  <c r="G302" i="15"/>
  <c r="G516" i="15"/>
  <c r="I324" i="15"/>
  <c r="G308" i="15"/>
  <c r="I419" i="15"/>
  <c r="I226" i="15"/>
  <c r="I601" i="15"/>
  <c r="G120" i="15"/>
  <c r="G222" i="15"/>
  <c r="G124" i="15"/>
  <c r="G228" i="15"/>
  <c r="G422" i="15"/>
  <c r="G426" i="15"/>
  <c r="G517" i="15"/>
  <c r="G26" i="15"/>
  <c r="G320" i="15"/>
  <c r="G525" i="15"/>
  <c r="G328" i="15"/>
  <c r="G329" i="15"/>
  <c r="G419" i="15"/>
  <c r="G203" i="15"/>
  <c r="G443" i="15"/>
  <c r="G340" i="15"/>
  <c r="H214" i="15"/>
  <c r="H513" i="15"/>
  <c r="H442" i="15"/>
  <c r="G512" i="15"/>
  <c r="H8" i="15"/>
  <c r="H12" i="15"/>
  <c r="H3" i="15"/>
  <c r="H303" i="15"/>
  <c r="H408" i="15"/>
  <c r="I528" i="15"/>
  <c r="I323" i="15"/>
  <c r="I523" i="15"/>
  <c r="I219" i="15"/>
  <c r="I426" i="15"/>
  <c r="I425" i="15"/>
  <c r="I23" i="15"/>
  <c r="I329" i="15"/>
  <c r="I130" i="15"/>
  <c r="I429" i="15"/>
  <c r="G405" i="15"/>
  <c r="G214" i="15"/>
  <c r="G208" i="15"/>
  <c r="G106" i="15"/>
  <c r="G7" i="15"/>
  <c r="G10" i="15"/>
  <c r="G404" i="15"/>
  <c r="G207" i="15"/>
  <c r="G9" i="15"/>
  <c r="I420" i="15"/>
  <c r="I321" i="15"/>
  <c r="H54" i="15"/>
  <c r="G444" i="15"/>
  <c r="G537" i="15"/>
  <c r="G102" i="15"/>
  <c r="G333" i="15"/>
  <c r="G127" i="15"/>
  <c r="G423" i="15"/>
  <c r="G21" i="15"/>
  <c r="G421" i="15"/>
  <c r="G321" i="15"/>
  <c r="G30" i="15"/>
  <c r="G424" i="15"/>
  <c r="G122" i="15"/>
  <c r="G417" i="15"/>
  <c r="G527" i="15"/>
  <c r="I599" i="15"/>
  <c r="G445" i="15"/>
  <c r="H355" i="15"/>
  <c r="I241" i="15"/>
  <c r="I136" i="15"/>
  <c r="I26" i="15"/>
  <c r="I543" i="15"/>
  <c r="H157" i="15"/>
  <c r="G16" i="15"/>
  <c r="G408" i="15"/>
  <c r="G511" i="15"/>
  <c r="G6" i="15"/>
  <c r="I418" i="15"/>
  <c r="I119" i="15"/>
  <c r="G313" i="15"/>
  <c r="I222" i="15"/>
  <c r="I28" i="15"/>
  <c r="G107" i="15"/>
  <c r="G312" i="15"/>
  <c r="G204" i="15"/>
  <c r="G403" i="15"/>
  <c r="G513" i="15"/>
  <c r="G209" i="15"/>
  <c r="G314" i="15"/>
  <c r="G306" i="15"/>
  <c r="G303" i="15"/>
  <c r="G509" i="15"/>
  <c r="G104" i="15"/>
  <c r="G406" i="15"/>
  <c r="G533" i="15"/>
  <c r="G139" i="15"/>
  <c r="I131" i="15"/>
  <c r="I122" i="15"/>
  <c r="G332" i="15"/>
  <c r="G326" i="15"/>
  <c r="G29" i="15"/>
  <c r="G524" i="15"/>
  <c r="G531" i="15"/>
  <c r="G231" i="15"/>
  <c r="G19" i="15"/>
  <c r="G217" i="15"/>
  <c r="G520" i="15"/>
  <c r="G119" i="15"/>
  <c r="G428" i="15"/>
  <c r="G518" i="15"/>
  <c r="H559" i="15"/>
  <c r="G46" i="15"/>
  <c r="G545" i="15"/>
  <c r="I229" i="15"/>
  <c r="G135" i="15"/>
  <c r="G439" i="15"/>
  <c r="I221" i="15"/>
  <c r="I535" i="15"/>
  <c r="K9" i="18"/>
  <c r="G27" i="1"/>
  <c r="R23" i="1"/>
  <c r="S25" i="1"/>
  <c r="R22" i="1"/>
  <c r="D22" i="1"/>
  <c r="H402" i="15" l="1"/>
  <c r="H416" i="15"/>
  <c r="H115" i="15"/>
  <c r="H304" i="15"/>
  <c r="H507" i="15"/>
  <c r="H305" i="15"/>
  <c r="H16" i="15"/>
  <c r="H306" i="15"/>
  <c r="H406" i="15"/>
  <c r="H415" i="15"/>
  <c r="H14" i="15"/>
  <c r="H204" i="15"/>
  <c r="H404" i="15"/>
  <c r="H510" i="15"/>
  <c r="H316" i="15"/>
  <c r="H13" i="15"/>
  <c r="H5" i="15"/>
  <c r="H4" i="15"/>
  <c r="H107" i="15"/>
  <c r="H212" i="15"/>
  <c r="H203" i="15"/>
  <c r="H377" i="15"/>
  <c r="H375" i="15"/>
  <c r="H361" i="15"/>
  <c r="H264" i="15"/>
  <c r="H366" i="15"/>
  <c r="H67" i="15"/>
  <c r="H379" i="15"/>
  <c r="H369" i="15"/>
  <c r="H2" i="15"/>
  <c r="H312" i="15"/>
  <c r="H207" i="15"/>
  <c r="G22" i="1"/>
  <c r="Q22" i="1" s="1"/>
  <c r="H508" i="15"/>
  <c r="H9" i="15"/>
  <c r="H516" i="15"/>
  <c r="H108" i="15"/>
  <c r="H400" i="15"/>
  <c r="H401" i="15"/>
  <c r="H63" i="15"/>
  <c r="H62" i="15"/>
  <c r="H65" i="15"/>
  <c r="H66" i="15"/>
  <c r="H371" i="15"/>
  <c r="H215" i="15"/>
  <c r="H364" i="15"/>
  <c r="H362" i="15"/>
  <c r="H373" i="15"/>
  <c r="H367" i="15"/>
  <c r="H380" i="15"/>
  <c r="H363" i="15"/>
  <c r="H262" i="15"/>
  <c r="H374" i="15"/>
  <c r="H376" i="15"/>
  <c r="H381" i="15"/>
  <c r="H365" i="15"/>
  <c r="H68" i="15"/>
  <c r="H263" i="15"/>
  <c r="H216" i="15"/>
  <c r="H64" i="15"/>
  <c r="H378" i="15"/>
  <c r="H368" i="15"/>
  <c r="H370" i="15"/>
  <c r="H372" i="15"/>
  <c r="C22" i="1"/>
  <c r="P22" i="1" s="1"/>
  <c r="C24" i="1"/>
  <c r="P23" i="1"/>
  <c r="Q24" i="1"/>
  <c r="C27" i="1"/>
  <c r="D27" i="1"/>
  <c r="C25" i="1"/>
  <c r="Q27" i="1"/>
  <c r="Q23" i="1"/>
  <c r="Q25" i="1"/>
  <c r="S27" i="1"/>
  <c r="H519" i="15"/>
  <c r="H118" i="15"/>
  <c r="H318" i="15"/>
  <c r="H117" i="15"/>
  <c r="H330" i="15"/>
  <c r="H418" i="15"/>
  <c r="H124" i="15"/>
  <c r="H231" i="15"/>
  <c r="H531" i="15"/>
  <c r="H122" i="15"/>
  <c r="H419" i="15"/>
  <c r="H226" i="15"/>
  <c r="H229" i="15"/>
  <c r="H427" i="15"/>
  <c r="H328" i="15"/>
  <c r="H421" i="15"/>
  <c r="H31" i="15"/>
  <c r="H127" i="15"/>
  <c r="H423" i="15"/>
  <c r="H323" i="15"/>
  <c r="H120" i="15"/>
  <c r="H329" i="15"/>
  <c r="H228" i="15"/>
  <c r="H219" i="15"/>
  <c r="H230" i="15"/>
  <c r="H26" i="15"/>
  <c r="H425" i="15"/>
  <c r="H22" i="15"/>
  <c r="H422" i="15"/>
  <c r="H217" i="15"/>
  <c r="H225" i="15"/>
  <c r="H429" i="15"/>
  <c r="H126" i="15"/>
  <c r="H520" i="15"/>
  <c r="H27" i="15"/>
  <c r="H322" i="15"/>
  <c r="H24" i="15"/>
  <c r="H320" i="15"/>
  <c r="H426" i="15"/>
  <c r="H123" i="15"/>
  <c r="H21" i="15"/>
  <c r="D25" i="1"/>
  <c r="H521" i="15"/>
  <c r="H321" i="15"/>
  <c r="H527" i="15"/>
  <c r="H223" i="15"/>
  <c r="H18" i="15"/>
  <c r="H19" i="15"/>
  <c r="H23" i="15"/>
  <c r="H131" i="15"/>
  <c r="H30" i="15"/>
  <c r="H431" i="15"/>
  <c r="H20" i="15"/>
  <c r="H29" i="15"/>
  <c r="H522" i="15"/>
  <c r="H326" i="15"/>
  <c r="D24" i="1"/>
  <c r="H221" i="15"/>
  <c r="H526" i="15"/>
  <c r="H417" i="15"/>
  <c r="H17" i="15"/>
  <c r="H525" i="15"/>
  <c r="H220" i="15"/>
  <c r="H121" i="15"/>
  <c r="H224" i="15"/>
  <c r="H227" i="15"/>
  <c r="H25" i="15"/>
  <c r="H518" i="15"/>
  <c r="H331" i="15"/>
  <c r="H125" i="15"/>
  <c r="H128" i="15"/>
  <c r="H430" i="15"/>
  <c r="H530" i="15"/>
  <c r="H528" i="15"/>
  <c r="H524" i="15"/>
  <c r="H523" i="15"/>
  <c r="H327" i="15"/>
  <c r="H420" i="15"/>
  <c r="H324" i="15"/>
  <c r="H529" i="15"/>
  <c r="H424" i="15"/>
  <c r="H325" i="15"/>
  <c r="H317" i="15"/>
  <c r="H28" i="15"/>
  <c r="H218" i="15"/>
  <c r="H428" i="15"/>
  <c r="H130" i="15"/>
  <c r="H222" i="15"/>
  <c r="H129" i="15"/>
  <c r="H319" i="15"/>
  <c r="H517" i="15"/>
  <c r="H119" i="15"/>
  <c r="P24" i="1" l="1"/>
  <c r="T24" i="1" s="1"/>
  <c r="W24" i="1" s="1"/>
  <c r="T23" i="1"/>
  <c r="W23" i="1" s="1"/>
  <c r="P27" i="1"/>
  <c r="T27" i="1" s="1"/>
  <c r="W27" i="1" s="1"/>
  <c r="P25" i="1"/>
  <c r="T25" i="1" s="1"/>
  <c r="W25" i="1" s="1"/>
  <c r="T22" i="1"/>
  <c r="W22" i="1" s="1"/>
  <c r="U26" i="1" l="1"/>
  <c r="U23" i="1"/>
  <c r="U24" i="1"/>
  <c r="U22" i="1"/>
  <c r="U27" i="1"/>
  <c r="U25" i="1"/>
  <c r="Q11" i="1" l="1"/>
  <c r="P10" i="1"/>
  <c r="P11" i="1"/>
  <c r="Q12" i="1"/>
  <c r="P8" i="1"/>
  <c r="Q9" i="1"/>
  <c r="Q8" i="1"/>
  <c r="P13" i="1"/>
  <c r="P9" i="1"/>
  <c r="Q13" i="1"/>
  <c r="Q10" i="1"/>
  <c r="P12" i="1"/>
</calcChain>
</file>

<file path=xl/sharedStrings.xml><?xml version="1.0" encoding="utf-8"?>
<sst xmlns="http://schemas.openxmlformats.org/spreadsheetml/2006/main" count="2490" uniqueCount="567">
  <si>
    <t>Comp name</t>
  </si>
  <si>
    <t>Venue</t>
  </si>
  <si>
    <t>Date</t>
  </si>
  <si>
    <t>Clubs</t>
  </si>
  <si>
    <t>Bournemouth AC</t>
  </si>
  <si>
    <t>100-199</t>
  </si>
  <si>
    <t>BAC</t>
  </si>
  <si>
    <t>Dorchester AC</t>
  </si>
  <si>
    <t>200-299</t>
  </si>
  <si>
    <t>DAC</t>
  </si>
  <si>
    <t>Poole AC</t>
  </si>
  <si>
    <t>300-399</t>
  </si>
  <si>
    <t>PAC</t>
  </si>
  <si>
    <t>Poole Runners</t>
  </si>
  <si>
    <t>400-499</t>
  </si>
  <si>
    <t>PR</t>
  </si>
  <si>
    <t>Weymouth St Paul's Harriers &amp; AC</t>
  </si>
  <si>
    <t>500-599</t>
  </si>
  <si>
    <t>WSP</t>
  </si>
  <si>
    <t>Wimborne AC</t>
  </si>
  <si>
    <t>600-699</t>
  </si>
  <si>
    <t>WAC</t>
  </si>
  <si>
    <t>Club</t>
  </si>
  <si>
    <t>Numbers</t>
  </si>
  <si>
    <t>Abbreviation</t>
  </si>
  <si>
    <t>U11B</t>
  </si>
  <si>
    <t>U11G</t>
  </si>
  <si>
    <t>U13B</t>
  </si>
  <si>
    <t>U13G</t>
  </si>
  <si>
    <t>Number</t>
  </si>
  <si>
    <t xml:space="preserve">Age Group </t>
  </si>
  <si>
    <t>First Name</t>
  </si>
  <si>
    <t>Surname</t>
  </si>
  <si>
    <t>Team</t>
  </si>
  <si>
    <t>Age Group</t>
  </si>
  <si>
    <t xml:space="preserve">Note- please contact me if more than 30 athletes in one group, or if you run out of spaces in current grouping. As long as age group matches name though additional athletes can go wherever really. </t>
  </si>
  <si>
    <t>Canford School Sportshall</t>
  </si>
  <si>
    <t>U15G</t>
  </si>
  <si>
    <t>U15B</t>
  </si>
  <si>
    <t>Balance Beam</t>
  </si>
  <si>
    <t>Total</t>
  </si>
  <si>
    <t xml:space="preserve">Race </t>
  </si>
  <si>
    <t>Results</t>
  </si>
  <si>
    <t>Time</t>
  </si>
  <si>
    <t>Position</t>
  </si>
  <si>
    <t>Race</t>
  </si>
  <si>
    <t>Speedbounce</t>
  </si>
  <si>
    <t>Target Throw</t>
  </si>
  <si>
    <t>2 Lap</t>
  </si>
  <si>
    <t>4 Lap</t>
  </si>
  <si>
    <t>6 Lap</t>
  </si>
  <si>
    <t>Chest Push</t>
  </si>
  <si>
    <t>Javelin</t>
  </si>
  <si>
    <t>cat</t>
  </si>
  <si>
    <t>first</t>
  </si>
  <si>
    <t>last</t>
  </si>
  <si>
    <t xml:space="preserve">Best </t>
  </si>
  <si>
    <t>Standing TJ</t>
  </si>
  <si>
    <t>Hi-stepper</t>
  </si>
  <si>
    <t>bounces</t>
  </si>
  <si>
    <t>Score</t>
  </si>
  <si>
    <t>Standing Long Jump</t>
  </si>
  <si>
    <t>1 Lap</t>
  </si>
  <si>
    <t>Standing Vertical Jump</t>
  </si>
  <si>
    <t>Shot Put</t>
  </si>
  <si>
    <t>Obstacle</t>
  </si>
  <si>
    <t>Obstacle Relay</t>
  </si>
  <si>
    <t>4x1 Relay</t>
  </si>
  <si>
    <t>4x1</t>
  </si>
  <si>
    <t>4x2 Relay</t>
  </si>
  <si>
    <t>Paarlauf</t>
  </si>
  <si>
    <t>Points</t>
  </si>
  <si>
    <t>club</t>
  </si>
  <si>
    <t>U11B tr</t>
  </si>
  <si>
    <t>U11B relay</t>
  </si>
  <si>
    <t>U11G tr</t>
  </si>
  <si>
    <t>U11G relay</t>
  </si>
  <si>
    <t>U11G f</t>
  </si>
  <si>
    <t>U11B f</t>
  </si>
  <si>
    <t>U13B tr</t>
  </si>
  <si>
    <t>U13B relay</t>
  </si>
  <si>
    <t>U13B f</t>
  </si>
  <si>
    <t>U13G tr</t>
  </si>
  <si>
    <t>U13G relay</t>
  </si>
  <si>
    <t>U13G f</t>
  </si>
  <si>
    <t xml:space="preserve">U13B </t>
  </si>
  <si>
    <t>TOTALS</t>
  </si>
  <si>
    <t>OVERALL</t>
  </si>
  <si>
    <t>POSITION</t>
  </si>
  <si>
    <t>CLUB</t>
  </si>
  <si>
    <t>POINTS</t>
  </si>
  <si>
    <t>4x2</t>
  </si>
  <si>
    <t>Count</t>
  </si>
  <si>
    <t>Points per position</t>
  </si>
  <si>
    <t>scoring psn</t>
  </si>
  <si>
    <t>Scoring psn</t>
  </si>
  <si>
    <t>T&amp;F</t>
  </si>
  <si>
    <t>Relay</t>
  </si>
  <si>
    <t>&lt;2 athletes per club</t>
  </si>
  <si>
    <t>&lt;1 team per club</t>
  </si>
  <si>
    <t>scoretb</t>
  </si>
  <si>
    <t>relaytb</t>
  </si>
  <si>
    <t>count</t>
  </si>
  <si>
    <t>scorps</t>
  </si>
  <si>
    <t>CP - match prep:</t>
  </si>
  <si>
    <t>ctrl + H - "Match X" for "Match [x]"</t>
  </si>
  <si>
    <t>Update any additional athletes in "Athletes" tab</t>
  </si>
  <si>
    <t>Amy</t>
  </si>
  <si>
    <t>Savage</t>
  </si>
  <si>
    <t>Turner</t>
  </si>
  <si>
    <t>Phoebe</t>
  </si>
  <si>
    <t>Oliver</t>
  </si>
  <si>
    <t>Harry</t>
  </si>
  <si>
    <t>Theo</t>
  </si>
  <si>
    <t>Samways</t>
  </si>
  <si>
    <t>Violet</t>
  </si>
  <si>
    <t>Fulling</t>
  </si>
  <si>
    <t>Paris</t>
  </si>
  <si>
    <t>Holbert</t>
  </si>
  <si>
    <t>Nellie</t>
  </si>
  <si>
    <t>Roberts</t>
  </si>
  <si>
    <t>Florence</t>
  </si>
  <si>
    <t>Kamili</t>
  </si>
  <si>
    <t>Okoth</t>
  </si>
  <si>
    <t>Gwen</t>
  </si>
  <si>
    <t>Johns</t>
  </si>
  <si>
    <t>Polly</t>
  </si>
  <si>
    <t>Warboys</t>
  </si>
  <si>
    <t>Sofia</t>
  </si>
  <si>
    <t>Pretty</t>
  </si>
  <si>
    <t>Brooke</t>
  </si>
  <si>
    <t>Parry-Davidson</t>
  </si>
  <si>
    <t>Matilda</t>
  </si>
  <si>
    <t>Thompson</t>
  </si>
  <si>
    <t>Fergus</t>
  </si>
  <si>
    <t>Stanning</t>
  </si>
  <si>
    <t>Oakley</t>
  </si>
  <si>
    <t>George</t>
  </si>
  <si>
    <t>Talbot</t>
  </si>
  <si>
    <t>Nixon</t>
  </si>
  <si>
    <t>Zach</t>
  </si>
  <si>
    <t>Charlie</t>
  </si>
  <si>
    <t>Hawes</t>
  </si>
  <si>
    <t>William</t>
  </si>
  <si>
    <t>Jensen</t>
  </si>
  <si>
    <t>Bella</t>
  </si>
  <si>
    <t>Ella</t>
  </si>
  <si>
    <t>Poppy</t>
  </si>
  <si>
    <t>Erin</t>
  </si>
  <si>
    <t>Syme</t>
  </si>
  <si>
    <t>Watson</t>
  </si>
  <si>
    <t>Llana</t>
  </si>
  <si>
    <t>Christopher</t>
  </si>
  <si>
    <t>Heppenstall</t>
  </si>
  <si>
    <t>Chloe</t>
  </si>
  <si>
    <t>Lever</t>
  </si>
  <si>
    <t>Fletcher</t>
  </si>
  <si>
    <t>Sherren</t>
  </si>
  <si>
    <t>James</t>
  </si>
  <si>
    <t>Ballard</t>
  </si>
  <si>
    <t>Rupert</t>
  </si>
  <si>
    <t>Lawes</t>
  </si>
  <si>
    <t>Dolcie</t>
  </si>
  <si>
    <t>Sharman</t>
  </si>
  <si>
    <t>Olivia</t>
  </si>
  <si>
    <t>Oscar</t>
  </si>
  <si>
    <t xml:space="preserve">Lindsay - </t>
  </si>
  <si>
    <t>Input all results as usual. Please fish out any U15 performances from the results as you input them and put them in the correct tab if they have run with U13s. Any U15 athletes will show in red when they're entered so type those results in the U15 tabs instead pls! At end of match, press the "Calculate Results" button on the home page and all results will automatically sort, and points will calculate and carry through to home tab. U15 I haven't got carrying through to home tab yet but will update when I've had a think about how to carry their scores this year (don't contribute towards teams anyway so no problem)</t>
  </si>
  <si>
    <t>House</t>
  </si>
  <si>
    <t>Nightingale</t>
  </si>
  <si>
    <t>Gomes</t>
  </si>
  <si>
    <t>Aine</t>
  </si>
  <si>
    <t>Kamila</t>
  </si>
  <si>
    <t>Track</t>
  </si>
  <si>
    <t>Field</t>
  </si>
  <si>
    <t>Ryder</t>
  </si>
  <si>
    <t>CHANGES AND IMPROVEMENTS LOG</t>
  </si>
  <si>
    <t>Added conditional formatting to age group cats - athletes recorded with the wrong age group results will go red</t>
  </si>
  <si>
    <t>Replaced VLOOKUP and IFERROR combo with XLOOKUP for all athlete lookups and team tracking</t>
  </si>
  <si>
    <t>Added "unhideall" macro - unhides all calcs columns in all sheets</t>
  </si>
  <si>
    <t>Confirmed scoring calcs all pulling through correctly</t>
  </si>
  <si>
    <t xml:space="preserve">Last Updated: </t>
  </si>
  <si>
    <t xml:space="preserve">Improved clarity of Points column - added condition so Points is 0 for empty rows (instead of top two blank rows showing points) </t>
  </si>
  <si>
    <t>Cat</t>
  </si>
  <si>
    <t>Added "hide all" and "unhide all" macros - instantly hide or unhide all admin tab and calcs columns</t>
  </si>
  <si>
    <t>O'Ceallaigh</t>
  </si>
  <si>
    <t>Dora</t>
  </si>
  <si>
    <t>Doma</t>
  </si>
  <si>
    <t>Hannah</t>
  </si>
  <si>
    <t>Olateju</t>
  </si>
  <si>
    <t>Coates Smith</t>
  </si>
  <si>
    <t>Romilly</t>
  </si>
  <si>
    <t>Rosalie</t>
  </si>
  <si>
    <t>Belviso</t>
  </si>
  <si>
    <t>Davies</t>
  </si>
  <si>
    <t>Douglas</t>
  </si>
  <si>
    <t>Greenslade</t>
  </si>
  <si>
    <t>Ed</t>
  </si>
  <si>
    <t>Baker</t>
  </si>
  <si>
    <t>Hugo</t>
  </si>
  <si>
    <t>Leo</t>
  </si>
  <si>
    <t>Amey</t>
  </si>
  <si>
    <t>Louie</t>
  </si>
  <si>
    <t>Guscott</t>
  </si>
  <si>
    <t>Luke</t>
  </si>
  <si>
    <t>McIntosh</t>
  </si>
  <si>
    <t>Marlowe</t>
  </si>
  <si>
    <t>Peach</t>
  </si>
  <si>
    <t>stevens</t>
  </si>
  <si>
    <t>cartwright</t>
  </si>
  <si>
    <t>zengarini</t>
  </si>
  <si>
    <t>Alexander</t>
  </si>
  <si>
    <t>Sibthorp</t>
  </si>
  <si>
    <t>Benjamin</t>
  </si>
  <si>
    <t>Isaacs</t>
  </si>
  <si>
    <t>Ruben</t>
  </si>
  <si>
    <t>Sharkey</t>
  </si>
  <si>
    <t>Zachary</t>
  </si>
  <si>
    <t>Ben</t>
  </si>
  <si>
    <t>Harrington</t>
  </si>
  <si>
    <t>Jonathan</t>
  </si>
  <si>
    <t>wilbert</t>
  </si>
  <si>
    <t>Sam</t>
  </si>
  <si>
    <t>Vest</t>
  </si>
  <si>
    <t>Williamson</t>
  </si>
  <si>
    <t>Isabella</t>
  </si>
  <si>
    <t>Mackay</t>
  </si>
  <si>
    <t>Dorset County Sportshall League 2025/26 MASTER</t>
  </si>
  <si>
    <t xml:space="preserve">Savanna </t>
  </si>
  <si>
    <t xml:space="preserve">Hastings </t>
  </si>
  <si>
    <t xml:space="preserve">Laila </t>
  </si>
  <si>
    <t xml:space="preserve">Adrianna </t>
  </si>
  <si>
    <t xml:space="preserve">Travers </t>
  </si>
  <si>
    <t xml:space="preserve">Elsie </t>
  </si>
  <si>
    <t xml:space="preserve">Seward </t>
  </si>
  <si>
    <t xml:space="preserve">Grace </t>
  </si>
  <si>
    <t xml:space="preserve">Bryant </t>
  </si>
  <si>
    <t xml:space="preserve">Mollie </t>
  </si>
  <si>
    <t xml:space="preserve">Dicker </t>
  </si>
  <si>
    <t xml:space="preserve">Coral </t>
  </si>
  <si>
    <t xml:space="preserve">Richards </t>
  </si>
  <si>
    <t xml:space="preserve">Maya </t>
  </si>
  <si>
    <t xml:space="preserve">Baines </t>
  </si>
  <si>
    <t xml:space="preserve">Freya </t>
  </si>
  <si>
    <t xml:space="preserve">Lear </t>
  </si>
  <si>
    <t xml:space="preserve">Jasmine </t>
  </si>
  <si>
    <t xml:space="preserve">Foster's </t>
  </si>
  <si>
    <t xml:space="preserve">Iola </t>
  </si>
  <si>
    <t xml:space="preserve">Porretta </t>
  </si>
  <si>
    <t xml:space="preserve">Toby </t>
  </si>
  <si>
    <t xml:space="preserve">Smith </t>
  </si>
  <si>
    <t xml:space="preserve">Oscar  </t>
  </si>
  <si>
    <t xml:space="preserve">Pretty </t>
  </si>
  <si>
    <t xml:space="preserve">Travis </t>
  </si>
  <si>
    <t xml:space="preserve">Davies </t>
  </si>
  <si>
    <t xml:space="preserve">Ezra </t>
  </si>
  <si>
    <t xml:space="preserve">Haydon </t>
  </si>
  <si>
    <t xml:space="preserve">Jake </t>
  </si>
  <si>
    <t xml:space="preserve">Potter </t>
  </si>
  <si>
    <t xml:space="preserve">Josh </t>
  </si>
  <si>
    <t xml:space="preserve">Gollings </t>
  </si>
  <si>
    <t xml:space="preserve">Noah </t>
  </si>
  <si>
    <t xml:space="preserve">Nilsson </t>
  </si>
  <si>
    <t xml:space="preserve">Loukas </t>
  </si>
  <si>
    <t xml:space="preserve">Antonopoulos </t>
  </si>
  <si>
    <t xml:space="preserve">Harry </t>
  </si>
  <si>
    <t xml:space="preserve">Simpson </t>
  </si>
  <si>
    <t xml:space="preserve">Dougie </t>
  </si>
  <si>
    <t xml:space="preserve">Mc Donald </t>
  </si>
  <si>
    <t xml:space="preserve">Beau </t>
  </si>
  <si>
    <t xml:space="preserve">Armour </t>
  </si>
  <si>
    <t xml:space="preserve">Angus </t>
  </si>
  <si>
    <t xml:space="preserve">Craig </t>
  </si>
  <si>
    <t xml:space="preserve">Jack </t>
  </si>
  <si>
    <t xml:space="preserve">Rourke </t>
  </si>
  <si>
    <t xml:space="preserve">Henri </t>
  </si>
  <si>
    <t xml:space="preserve">Elliott - Smith </t>
  </si>
  <si>
    <t>Tilly</t>
  </si>
  <si>
    <t>Lila</t>
  </si>
  <si>
    <t>Richards</t>
  </si>
  <si>
    <t xml:space="preserve">Sky </t>
  </si>
  <si>
    <t>Cutler</t>
  </si>
  <si>
    <t>Ada</t>
  </si>
  <si>
    <t>Jones</t>
  </si>
  <si>
    <t xml:space="preserve">Maisie </t>
  </si>
  <si>
    <t>Robbins</t>
  </si>
  <si>
    <t xml:space="preserve">Lillie </t>
  </si>
  <si>
    <t>Wells</t>
  </si>
  <si>
    <t xml:space="preserve">Eliza </t>
  </si>
  <si>
    <t>Blakeway</t>
  </si>
  <si>
    <t xml:space="preserve">Abi </t>
  </si>
  <si>
    <t>Hartley</t>
  </si>
  <si>
    <t>Lottie</t>
  </si>
  <si>
    <t xml:space="preserve">Park </t>
  </si>
  <si>
    <t xml:space="preserve">Lani </t>
  </si>
  <si>
    <t xml:space="preserve">Moore </t>
  </si>
  <si>
    <t xml:space="preserve">Eva </t>
  </si>
  <si>
    <t xml:space="preserve">Sebastian </t>
  </si>
  <si>
    <t xml:space="preserve">Powell </t>
  </si>
  <si>
    <t xml:space="preserve">Lewis </t>
  </si>
  <si>
    <t xml:space="preserve">Eddie </t>
  </si>
  <si>
    <t xml:space="preserve">Zachary </t>
  </si>
  <si>
    <t xml:space="preserve">Johnson </t>
  </si>
  <si>
    <t xml:space="preserve">Joshua </t>
  </si>
  <si>
    <t xml:space="preserve">Dixon </t>
  </si>
  <si>
    <t xml:space="preserve">William </t>
  </si>
  <si>
    <t xml:space="preserve">Mason </t>
  </si>
  <si>
    <t>Amelia</t>
  </si>
  <si>
    <t>BETTS</t>
  </si>
  <si>
    <t>BOYES</t>
  </si>
  <si>
    <t>Ivy</t>
  </si>
  <si>
    <t>COLLINS</t>
  </si>
  <si>
    <t>Abi</t>
  </si>
  <si>
    <t>FURGEL</t>
  </si>
  <si>
    <t>Iris</t>
  </si>
  <si>
    <t>GOTEL</t>
  </si>
  <si>
    <t>Milla</t>
  </si>
  <si>
    <t>HEATHCOTE</t>
  </si>
  <si>
    <t>HISCOCK</t>
  </si>
  <si>
    <t>Annabel</t>
  </si>
  <si>
    <t>RICHARDS</t>
  </si>
  <si>
    <t>Emily</t>
  </si>
  <si>
    <t>TURNER</t>
  </si>
  <si>
    <t>Archie</t>
  </si>
  <si>
    <t>GODALL</t>
  </si>
  <si>
    <t>Dominic</t>
  </si>
  <si>
    <t>GOFF</t>
  </si>
  <si>
    <t>Edward</t>
  </si>
  <si>
    <t>HARPER</t>
  </si>
  <si>
    <t>KNIGHT</t>
  </si>
  <si>
    <t>LLOYD</t>
  </si>
  <si>
    <t>Henry</t>
  </si>
  <si>
    <t>Logan</t>
  </si>
  <si>
    <t>WILSON</t>
  </si>
  <si>
    <t>Ariah - Rose</t>
  </si>
  <si>
    <t>Forse</t>
  </si>
  <si>
    <t>Marnie - May</t>
  </si>
  <si>
    <t>Lyla</t>
  </si>
  <si>
    <t>Hodges</t>
  </si>
  <si>
    <t xml:space="preserve">Violet </t>
  </si>
  <si>
    <t>Georgie</t>
  </si>
  <si>
    <t>Tucker</t>
  </si>
  <si>
    <t>Bryn</t>
  </si>
  <si>
    <t>Aubrey</t>
  </si>
  <si>
    <t>Byerley</t>
  </si>
  <si>
    <t>Ethan</t>
  </si>
  <si>
    <t>Jonte</t>
  </si>
  <si>
    <t>Martin</t>
  </si>
  <si>
    <t xml:space="preserve">Oscar </t>
  </si>
  <si>
    <t>Noah</t>
  </si>
  <si>
    <t>Mc Carthy</t>
  </si>
  <si>
    <t>Lewis</t>
  </si>
  <si>
    <t>Moss</t>
  </si>
  <si>
    <t>Porter</t>
  </si>
  <si>
    <t>Riviello</t>
  </si>
  <si>
    <t>Teddy</t>
  </si>
  <si>
    <t>Scudder</t>
  </si>
  <si>
    <t>Filip</t>
  </si>
  <si>
    <t>Vasilescu</t>
  </si>
  <si>
    <t>Ralph</t>
  </si>
  <si>
    <t>Wellman</t>
  </si>
  <si>
    <t>A.J.</t>
  </si>
  <si>
    <t>Fox</t>
  </si>
  <si>
    <t>Norris</t>
  </si>
  <si>
    <t>Bea</t>
  </si>
  <si>
    <t>Tristan</t>
  </si>
  <si>
    <t>Adam</t>
  </si>
  <si>
    <t>Ewen Matthews</t>
  </si>
  <si>
    <t>Elliot</t>
  </si>
  <si>
    <t>Richings</t>
  </si>
  <si>
    <t>Juan</t>
  </si>
  <si>
    <t>Gahndo Afandor</t>
  </si>
  <si>
    <t>Luis</t>
  </si>
  <si>
    <t>Hari</t>
  </si>
  <si>
    <t>Dhir</t>
  </si>
  <si>
    <t>Jude</t>
  </si>
  <si>
    <t>Dovey</t>
  </si>
  <si>
    <t>Eddy</t>
  </si>
  <si>
    <t>Marsden</t>
  </si>
  <si>
    <t>Freddy</t>
  </si>
  <si>
    <t>Lumen</t>
  </si>
  <si>
    <t>Myers</t>
  </si>
  <si>
    <t>Imogen</t>
  </si>
  <si>
    <t>Drew</t>
  </si>
  <si>
    <t>Shephard</t>
  </si>
  <si>
    <t>Indigo</t>
  </si>
  <si>
    <t>Wilder</t>
  </si>
  <si>
    <t>Gracie</t>
  </si>
  <si>
    <t>Crawford</t>
  </si>
  <si>
    <t>Zara</t>
  </si>
  <si>
    <t>Loveridge</t>
  </si>
  <si>
    <t>Skye</t>
  </si>
  <si>
    <t>Rees</t>
  </si>
  <si>
    <t>Nora</t>
  </si>
  <si>
    <t>April</t>
  </si>
  <si>
    <t>Kirby</t>
  </si>
  <si>
    <t>Hanalei</t>
  </si>
  <si>
    <t>Whittam</t>
  </si>
  <si>
    <t>Warner</t>
  </si>
  <si>
    <t>Peaty</t>
  </si>
  <si>
    <t>Anderson</t>
  </si>
  <si>
    <t>Haden</t>
  </si>
  <si>
    <t>McDade</t>
  </si>
  <si>
    <t>Jayton</t>
  </si>
  <si>
    <t>Welsh</t>
  </si>
  <si>
    <t>Dylan</t>
  </si>
  <si>
    <t>Everett</t>
  </si>
  <si>
    <t>Tonge</t>
  </si>
  <si>
    <t>Jenkins</t>
  </si>
  <si>
    <t>Fred</t>
  </si>
  <si>
    <t>Syrett</t>
  </si>
  <si>
    <t>Sims</t>
  </si>
  <si>
    <t>Joya</t>
  </si>
  <si>
    <t>Cian</t>
  </si>
  <si>
    <t>McCarthy</t>
  </si>
  <si>
    <t>Reuben</t>
  </si>
  <si>
    <t>Gates</t>
  </si>
  <si>
    <t>Selwood</t>
  </si>
  <si>
    <t>Higham</t>
  </si>
  <si>
    <t>Harvey</t>
  </si>
  <si>
    <t>Pink</t>
  </si>
  <si>
    <t>Rose</t>
  </si>
  <si>
    <t>Neil</t>
  </si>
  <si>
    <t xml:space="preserve">Finley </t>
  </si>
  <si>
    <t>Woollard</t>
  </si>
  <si>
    <t>Kenyon</t>
  </si>
  <si>
    <t>Finn</t>
  </si>
  <si>
    <t>Reschreiter</t>
  </si>
  <si>
    <t>Kenzi</t>
  </si>
  <si>
    <t xml:space="preserve">Tom </t>
  </si>
  <si>
    <t xml:space="preserve">Ethan </t>
  </si>
  <si>
    <t xml:space="preserve">Bodman </t>
  </si>
  <si>
    <t xml:space="preserve">Read </t>
  </si>
  <si>
    <t xml:space="preserve">Joseph </t>
  </si>
  <si>
    <t>Rosie</t>
  </si>
  <si>
    <t>Gollings</t>
  </si>
  <si>
    <t xml:space="preserve">Nicola </t>
  </si>
  <si>
    <t xml:space="preserve">Minina </t>
  </si>
  <si>
    <t>Jasmine</t>
  </si>
  <si>
    <t>Williams</t>
  </si>
  <si>
    <t>Floyd</t>
  </si>
  <si>
    <t>Billings</t>
  </si>
  <si>
    <t>Thomas</t>
  </si>
  <si>
    <t>Taylor</t>
  </si>
  <si>
    <t>Seth</t>
  </si>
  <si>
    <t>Jackson</t>
  </si>
  <si>
    <t>Shadwell</t>
  </si>
  <si>
    <t>Ava</t>
  </si>
  <si>
    <t xml:space="preserve">Fisher </t>
  </si>
  <si>
    <t>Knibbs</t>
  </si>
  <si>
    <t xml:space="preserve">Ella </t>
  </si>
  <si>
    <t>Lamb</t>
  </si>
  <si>
    <t>Woods</t>
  </si>
  <si>
    <t>Johnny</t>
  </si>
  <si>
    <t>Lay</t>
  </si>
  <si>
    <t>Ted</t>
  </si>
  <si>
    <t xml:space="preserve">Henry </t>
  </si>
  <si>
    <t>Dale</t>
  </si>
  <si>
    <t>Max</t>
  </si>
  <si>
    <t>Hanney</t>
  </si>
  <si>
    <t>Robbie</t>
  </si>
  <si>
    <t>Hull</t>
  </si>
  <si>
    <t>Robert</t>
  </si>
  <si>
    <t>Ronan</t>
  </si>
  <si>
    <t>Maguire</t>
  </si>
  <si>
    <t>Shayon</t>
  </si>
  <si>
    <t>Butler</t>
  </si>
  <si>
    <t>Toby</t>
  </si>
  <si>
    <t>King</t>
  </si>
  <si>
    <t>U15B PR</t>
  </si>
  <si>
    <t>Eli</t>
  </si>
  <si>
    <t>Owen</t>
  </si>
  <si>
    <t>Steven</t>
  </si>
  <si>
    <t>U11G PR</t>
  </si>
  <si>
    <t>Jessica</t>
  </si>
  <si>
    <t>Frank</t>
  </si>
  <si>
    <t>Meg</t>
  </si>
  <si>
    <t>Millie</t>
  </si>
  <si>
    <t>Macintyre</t>
  </si>
  <si>
    <t>Farman</t>
  </si>
  <si>
    <t>Fudge</t>
  </si>
  <si>
    <t>U15G PAC</t>
  </si>
  <si>
    <t>Seren</t>
  </si>
  <si>
    <t>BULL</t>
  </si>
  <si>
    <t>GRAHAM</t>
  </si>
  <si>
    <t>Evie</t>
  </si>
  <si>
    <t>TRAVERS</t>
  </si>
  <si>
    <t>Kobi</t>
  </si>
  <si>
    <t>BRAY</t>
  </si>
  <si>
    <t>Bailey-Pierce</t>
  </si>
  <si>
    <t>Harriet</t>
  </si>
  <si>
    <t>Dunn</t>
  </si>
  <si>
    <t>Barnaby</t>
  </si>
  <si>
    <t>Ward</t>
  </si>
  <si>
    <t>Sebastian</t>
  </si>
  <si>
    <t>Hancook</t>
  </si>
  <si>
    <t>Senior</t>
  </si>
  <si>
    <t>Kaya</t>
  </si>
  <si>
    <t>Atie</t>
  </si>
  <si>
    <t>Tench</t>
  </si>
  <si>
    <t xml:space="preserve">Adam </t>
  </si>
  <si>
    <t>Boo</t>
  </si>
  <si>
    <t>Hooper</t>
  </si>
  <si>
    <t>Josiah</t>
  </si>
  <si>
    <t>Sobola</t>
  </si>
  <si>
    <t>Ebunoluwa</t>
  </si>
  <si>
    <t>Tollerfield</t>
  </si>
  <si>
    <t>Child</t>
  </si>
  <si>
    <t>Felix</t>
  </si>
  <si>
    <t>Thomson</t>
  </si>
  <si>
    <t>Zane</t>
  </si>
  <si>
    <t>Maxon</t>
  </si>
  <si>
    <t>Simonas</t>
  </si>
  <si>
    <t>Kacevicius</t>
  </si>
  <si>
    <t xml:space="preserve">Gabrielle </t>
  </si>
  <si>
    <t>Agyeu-Baah</t>
  </si>
  <si>
    <t>India</t>
  </si>
  <si>
    <t xml:space="preserve">Ollie </t>
  </si>
  <si>
    <t>Damiani</t>
  </si>
  <si>
    <t>Hudson</t>
  </si>
  <si>
    <t>Locke</t>
  </si>
  <si>
    <t>Mikah</t>
  </si>
  <si>
    <t>Girling</t>
  </si>
  <si>
    <t>Marlon</t>
  </si>
  <si>
    <t>Moxey</t>
  </si>
  <si>
    <t>fine - NS</t>
  </si>
  <si>
    <t>duplicate in chest push</t>
  </si>
  <si>
    <t>Davis</t>
  </si>
  <si>
    <t>1 Lap Final</t>
  </si>
  <si>
    <t>2 Lap Final</t>
  </si>
  <si>
    <t>Match 4</t>
  </si>
  <si>
    <t>Dorset Sportshall County Champs</t>
  </si>
  <si>
    <t>Gordon</t>
  </si>
  <si>
    <t>Brody</t>
  </si>
  <si>
    <t>Lock</t>
  </si>
  <si>
    <t>Bertie</t>
  </si>
  <si>
    <t>Leigh</t>
  </si>
  <si>
    <t>Joey</t>
  </si>
  <si>
    <t>Hearn</t>
  </si>
  <si>
    <t>Metcalfe</t>
  </si>
  <si>
    <t xml:space="preserve">Arthur </t>
  </si>
  <si>
    <t>Sonny</t>
  </si>
  <si>
    <t>Caitlin</t>
  </si>
  <si>
    <t>Adams</t>
  </si>
  <si>
    <t>Charlotte</t>
  </si>
  <si>
    <t>Peters</t>
  </si>
  <si>
    <t>Bryan</t>
  </si>
  <si>
    <t>Ajaero</t>
  </si>
  <si>
    <t>Elliott</t>
  </si>
  <si>
    <t>Zac</t>
  </si>
  <si>
    <t>U11B County Champs Track</t>
  </si>
  <si>
    <t>U11G County Champs Track</t>
  </si>
  <si>
    <t>U13B County Champs Track</t>
  </si>
  <si>
    <t>U13G County Champs Track</t>
  </si>
  <si>
    <t>U15B County Champs Track</t>
  </si>
  <si>
    <t>U15G County Champs Track</t>
  </si>
  <si>
    <t>U11B County Champs Field</t>
  </si>
  <si>
    <t>U11G County Champs Field</t>
  </si>
  <si>
    <t>U13B County Champs Field</t>
  </si>
  <si>
    <t>U13G County Champs Field</t>
  </si>
  <si>
    <t>U15B County Champs Field</t>
  </si>
  <si>
    <t>U15G County Champs Field</t>
  </si>
  <si>
    <t>U11B County Champs Relay</t>
  </si>
  <si>
    <t>U11G County Champs Relay</t>
  </si>
  <si>
    <t>U13/15B County Champs Relay</t>
  </si>
  <si>
    <t>U13G County Champs Relay</t>
  </si>
  <si>
    <t>U15 County Champs Relay - non-scoring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</si>
</sst>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0"/>
      <color rgb="FFFFFF00"/>
      <name val="Arial"/>
      <family val="2"/>
    </font>
    <font>
      <sz val="10"/>
      <color theme="1"/>
      <name val="Arial"/>
      <family val="2"/>
    </font>
    <font>
      <b/>
      <sz val="10"/>
      <color theme="1"/>
      <name val="Arial"/>
      <family val="2"/>
    </font>
    <font>
      <b/>
      <sz val="10"/>
      <color rgb="FF0000FF"/>
      <name val="Arial"/>
      <family val="2"/>
    </font>
    <font>
      <b/>
      <sz val="10"/>
      <color rgb="FFFFFFFF"/>
      <name val="Arial"/>
      <family val="2"/>
    </font>
    <font>
      <b/>
      <sz val="11"/>
      <color theme="1"/>
      <name val="Calibri"/>
      <family val="2"/>
      <scheme val="minor"/>
    </font>
    <font>
      <sz val="8"/>
      <name val="Calibri"/>
      <family val="2"/>
      <scheme val="minor"/>
    </font>
    <font>
      <sz val="16"/>
      <color theme="1"/>
      <name val="Calibri"/>
      <family val="2"/>
      <scheme val="minor"/>
    </font>
    <font>
      <b/>
      <sz val="14"/>
      <color theme="1"/>
      <name val="Calibri"/>
      <family val="2"/>
      <scheme val="minor"/>
    </font>
    <font>
      <sz val="24"/>
      <color theme="1"/>
      <name val="Calibri"/>
      <family val="2"/>
      <scheme val="minor"/>
    </font>
    <font>
      <sz val="11"/>
      <color rgb="FF000000"/>
      <name val="Calibri"/>
      <family val="2"/>
    </font>
    <font>
      <sz val="11"/>
      <name val="Calibri"/>
      <family val="2"/>
      <scheme val="minor"/>
    </font>
    <font>
      <b/>
      <sz val="10"/>
      <name val="Arial"/>
      <family val="2"/>
    </font>
    <font>
      <b/>
      <sz val="12"/>
      <color theme="1"/>
      <name val="Calibri"/>
      <family val="2"/>
      <scheme val="minor"/>
    </font>
    <font>
      <sz val="11"/>
      <color theme="1"/>
      <name val="Aptos Narrow"/>
      <family val="2"/>
    </font>
    <font>
      <sz val="11"/>
      <color theme="1"/>
      <name val="Arial"/>
      <family val="2"/>
    </font>
    <font>
      <sz val="11"/>
      <color rgb="FF000000"/>
      <name val="Aptos Narrow"/>
      <family val="2"/>
    </font>
  </fonts>
  <fills count="23">
    <fill>
      <patternFill patternType="none"/>
    </fill>
    <fill>
      <patternFill patternType="gray125"/>
    </fill>
    <fill>
      <patternFill patternType="solid">
        <fgColor rgb="FF0000FF"/>
        <bgColor indexed="64"/>
      </patternFill>
    </fill>
    <fill>
      <patternFill patternType="solid">
        <fgColor rgb="FF34A853"/>
        <bgColor indexed="64"/>
      </patternFill>
    </fill>
    <fill>
      <patternFill patternType="solid">
        <fgColor rgb="FFFFFF00"/>
        <bgColor indexed="64"/>
      </patternFill>
    </fill>
    <fill>
      <patternFill patternType="solid">
        <fgColor rgb="FF00FFFF"/>
        <bgColor indexed="64"/>
      </patternFill>
    </fill>
    <fill>
      <patternFill patternType="solid">
        <fgColor rgb="FF00A800"/>
        <bgColor indexed="64"/>
      </patternFill>
    </fill>
    <fill>
      <patternFill patternType="solid">
        <fgColor rgb="FFFF0000"/>
        <bgColor indexed="64"/>
      </patternFill>
    </fill>
    <fill>
      <patternFill patternType="solid">
        <fgColor rgb="FFEFEFEF"/>
        <bgColor indexed="64"/>
      </patternFill>
    </fill>
    <fill>
      <patternFill patternType="solid">
        <fgColor rgb="FF5DD5FF"/>
        <bgColor indexed="64"/>
      </patternFill>
    </fill>
    <fill>
      <patternFill patternType="solid">
        <fgColor rgb="FF65F76C"/>
        <bgColor indexed="64"/>
      </patternFill>
    </fill>
    <fill>
      <patternFill patternType="solid">
        <fgColor rgb="FFFFEFF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CC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44">
    <border>
      <left/>
      <right/>
      <top/>
      <bottom/>
      <diagonal/>
    </border>
    <border>
      <left style="thick">
        <color rgb="FF000000"/>
      </left>
      <right style="medium">
        <color rgb="FF000000"/>
      </right>
      <top style="thick">
        <color rgb="FF000000"/>
      </top>
      <bottom style="medium">
        <color rgb="FF000000"/>
      </bottom>
      <diagonal/>
    </border>
    <border>
      <left style="medium">
        <color rgb="FFCCCCCC"/>
      </left>
      <right style="medium">
        <color rgb="FF000000"/>
      </right>
      <top style="thick">
        <color rgb="FF000000"/>
      </top>
      <bottom style="medium">
        <color rgb="FF000000"/>
      </bottom>
      <diagonal/>
    </border>
    <border>
      <left style="medium">
        <color rgb="FFCCCCCC"/>
      </left>
      <right style="thick">
        <color rgb="FF000000"/>
      </right>
      <top style="thick">
        <color rgb="FF000000"/>
      </top>
      <bottom style="medium">
        <color rgb="FF000000"/>
      </bottom>
      <diagonal/>
    </border>
    <border>
      <left style="thick">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thick">
        <color rgb="FF000000"/>
      </left>
      <right style="medium">
        <color rgb="FF000000"/>
      </right>
      <top style="medium">
        <color rgb="FFCCCCCC"/>
      </top>
      <bottom style="thick">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thick">
        <color rgb="FF000000"/>
      </left>
      <right style="medium">
        <color rgb="FF000000"/>
      </right>
      <top style="thick">
        <color rgb="FF000000"/>
      </top>
      <bottom style="thick">
        <color rgb="FF000000"/>
      </bottom>
      <diagonal/>
    </border>
    <border>
      <left style="medium">
        <color rgb="FFCCCCCC"/>
      </left>
      <right style="medium">
        <color rgb="FF000000"/>
      </right>
      <top style="thick">
        <color rgb="FF000000"/>
      </top>
      <bottom style="thick">
        <color rgb="FF000000"/>
      </bottom>
      <diagonal/>
    </border>
    <border>
      <left style="medium">
        <color rgb="FFCCCCCC"/>
      </left>
      <right style="thick">
        <color rgb="FF000000"/>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CCCCCC"/>
      </left>
      <right style="thick">
        <color rgb="FF000000"/>
      </right>
      <top/>
      <bottom/>
      <diagonal/>
    </border>
    <border>
      <left style="medium">
        <color rgb="FFCCCCCC"/>
      </left>
      <right style="medium">
        <color rgb="FFCCCCCC"/>
      </right>
      <top/>
      <bottom/>
      <diagonal/>
    </border>
    <border>
      <left/>
      <right style="medium">
        <color rgb="FFCCCCCC"/>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1">
    <xf numFmtId="0" fontId="0" fillId="0" borderId="0"/>
  </cellStyleXfs>
  <cellXfs count="173">
    <xf numFmtId="0" fontId="0" fillId="0" borderId="0" xfId="0"/>
    <xf numFmtId="0" fontId="1" fillId="2" borderId="1" xfId="0" applyFont="1" applyFill="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1" fillId="3" borderId="4" xfId="0" applyFont="1" applyFill="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3" fillId="4" borderId="4" xfId="0" applyFont="1" applyFill="1" applyBorder="1" applyAlignment="1">
      <alignment wrapText="1"/>
    </xf>
    <xf numFmtId="0" fontId="4" fillId="5" borderId="4" xfId="0" applyFont="1" applyFill="1" applyBorder="1" applyAlignment="1">
      <alignment wrapText="1"/>
    </xf>
    <xf numFmtId="0" fontId="5" fillId="6" borderId="4" xfId="0" applyFont="1" applyFill="1" applyBorder="1" applyAlignment="1">
      <alignment wrapText="1"/>
    </xf>
    <xf numFmtId="0" fontId="3" fillId="7" borderId="7" xfId="0" applyFont="1" applyFill="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3" fillId="8" borderId="10" xfId="0" applyFont="1" applyFill="1" applyBorder="1" applyAlignment="1">
      <alignment wrapText="1"/>
    </xf>
    <xf numFmtId="0" fontId="3" fillId="8" borderId="11" xfId="0" applyFont="1" applyFill="1" applyBorder="1" applyAlignment="1">
      <alignment wrapText="1"/>
    </xf>
    <xf numFmtId="0" fontId="3" fillId="8" borderId="12" xfId="0" applyFont="1" applyFill="1" applyBorder="1" applyAlignment="1">
      <alignment wrapText="1"/>
    </xf>
    <xf numFmtId="0" fontId="0" fillId="4" borderId="0" xfId="0" quotePrefix="1" applyFill="1" applyAlignment="1">
      <alignment horizontal="left" vertical="top" wrapText="1"/>
    </xf>
    <xf numFmtId="0" fontId="0" fillId="4" borderId="0" xfId="0" quotePrefix="1" applyFill="1" applyAlignment="1">
      <alignment vertical="top" wrapText="1"/>
    </xf>
    <xf numFmtId="0" fontId="0" fillId="4" borderId="0" xfId="0" applyFill="1" applyAlignment="1">
      <alignment vertical="top" wrapText="1"/>
    </xf>
    <xf numFmtId="0" fontId="0" fillId="9" borderId="0" xfId="0" applyFill="1" applyAlignment="1">
      <alignment vertical="top" wrapText="1"/>
    </xf>
    <xf numFmtId="0" fontId="0" fillId="9" borderId="0" xfId="0" quotePrefix="1" applyFill="1" applyAlignment="1">
      <alignment horizontal="left" vertical="top" wrapText="1"/>
    </xf>
    <xf numFmtId="0" fontId="0" fillId="0" borderId="13" xfId="0" applyBorder="1"/>
    <xf numFmtId="0" fontId="0" fillId="0" borderId="13" xfId="0" quotePrefix="1" applyBorder="1" applyAlignment="1">
      <alignment horizontal="left"/>
    </xf>
    <xf numFmtId="0" fontId="0" fillId="0" borderId="13" xfId="0" applyBorder="1" applyAlignment="1">
      <alignment horizontal="left"/>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22" xfId="0" applyBorder="1"/>
    <xf numFmtId="0" fontId="0" fillId="0" borderId="23" xfId="0" applyBorder="1"/>
    <xf numFmtId="0" fontId="0" fillId="0" borderId="24" xfId="0" applyBorder="1"/>
    <xf numFmtId="0" fontId="6" fillId="0" borderId="16" xfId="0" applyFont="1" applyBorder="1"/>
    <xf numFmtId="0" fontId="6" fillId="0" borderId="17" xfId="0" applyFont="1" applyBorder="1"/>
    <xf numFmtId="14" fontId="0" fillId="0" borderId="0" xfId="0" applyNumberFormat="1"/>
    <xf numFmtId="0" fontId="3" fillId="8" borderId="0" xfId="0" applyFont="1" applyFill="1" applyAlignment="1">
      <alignment wrapText="1"/>
    </xf>
    <xf numFmtId="0" fontId="6" fillId="4" borderId="17" xfId="0" applyFont="1" applyFill="1" applyBorder="1"/>
    <xf numFmtId="0" fontId="6" fillId="4" borderId="18" xfId="0" applyFont="1" applyFill="1" applyBorder="1"/>
    <xf numFmtId="0" fontId="6" fillId="0" borderId="0" xfId="0" applyFont="1"/>
    <xf numFmtId="0" fontId="3" fillId="0" borderId="25" xfId="0" applyFont="1" applyBorder="1" applyAlignment="1">
      <alignment wrapText="1"/>
    </xf>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4" borderId="13" xfId="0" applyFill="1" applyBorder="1"/>
    <xf numFmtId="0" fontId="0" fillId="16" borderId="0" xfId="0" applyFill="1"/>
    <xf numFmtId="0" fontId="0" fillId="17" borderId="0" xfId="0" applyFill="1"/>
    <xf numFmtId="0" fontId="3" fillId="0" borderId="26" xfId="0" applyFont="1" applyBorder="1" applyAlignment="1">
      <alignment wrapText="1"/>
    </xf>
    <xf numFmtId="0" fontId="8" fillId="16" borderId="0" xfId="0" applyFont="1" applyFill="1"/>
    <xf numFmtId="0" fontId="8" fillId="15" borderId="0" xfId="0" applyFont="1" applyFill="1"/>
    <xf numFmtId="0" fontId="8" fillId="17" borderId="0" xfId="0" applyFont="1" applyFill="1"/>
    <xf numFmtId="0" fontId="8" fillId="14" borderId="0" xfId="0" applyFont="1" applyFill="1"/>
    <xf numFmtId="0" fontId="10" fillId="18" borderId="0" xfId="0" quotePrefix="1" applyFont="1" applyFill="1" applyAlignment="1">
      <alignment horizontal="center"/>
    </xf>
    <xf numFmtId="0" fontId="10" fillId="18" borderId="27" xfId="0" quotePrefix="1" applyFont="1" applyFill="1" applyBorder="1" applyAlignment="1">
      <alignment horizontal="center"/>
    </xf>
    <xf numFmtId="0" fontId="0" fillId="11" borderId="0" xfId="0" applyFill="1" applyAlignment="1">
      <alignment horizontal="center"/>
    </xf>
    <xf numFmtId="0" fontId="0" fillId="14" borderId="0" xfId="0" applyFill="1" applyAlignment="1">
      <alignment horizontal="center"/>
    </xf>
    <xf numFmtId="0" fontId="0" fillId="17" borderId="0" xfId="0" applyFill="1" applyAlignment="1">
      <alignment horizontal="center"/>
    </xf>
    <xf numFmtId="0" fontId="0" fillId="12" borderId="0" xfId="0" applyFill="1" applyAlignment="1">
      <alignment horizontal="center"/>
    </xf>
    <xf numFmtId="0" fontId="0" fillId="15" borderId="0" xfId="0" applyFill="1" applyAlignment="1">
      <alignment horizontal="center"/>
    </xf>
    <xf numFmtId="0" fontId="0" fillId="16" borderId="0" xfId="0" applyFill="1" applyAlignment="1">
      <alignment horizontal="center"/>
    </xf>
    <xf numFmtId="0" fontId="0" fillId="13" borderId="0" xfId="0" applyFill="1" applyAlignment="1">
      <alignment horizontal="center"/>
    </xf>
    <xf numFmtId="0" fontId="10" fillId="19" borderId="0" xfId="0" quotePrefix="1" applyFont="1" applyFill="1" applyAlignment="1">
      <alignment horizontal="center"/>
    </xf>
    <xf numFmtId="0" fontId="10" fillId="19" borderId="27" xfId="0" quotePrefix="1" applyFont="1" applyFill="1" applyBorder="1" applyAlignment="1">
      <alignment horizontal="center"/>
    </xf>
    <xf numFmtId="0" fontId="0" fillId="0" borderId="28" xfId="0" applyBorder="1"/>
    <xf numFmtId="0" fontId="0" fillId="0" borderId="0" xfId="0" quotePrefix="1" applyAlignment="1">
      <alignment horizontal="left"/>
    </xf>
    <xf numFmtId="0" fontId="3" fillId="4" borderId="0" xfId="0" applyFont="1" applyFill="1" applyAlignment="1">
      <alignment wrapText="1"/>
    </xf>
    <xf numFmtId="0" fontId="1" fillId="2" borderId="30" xfId="0" applyFont="1" applyFill="1" applyBorder="1" applyAlignment="1">
      <alignment wrapText="1"/>
    </xf>
    <xf numFmtId="0" fontId="3" fillId="7" borderId="31" xfId="0" applyFont="1" applyFill="1" applyBorder="1" applyAlignment="1">
      <alignment wrapText="1"/>
    </xf>
    <xf numFmtId="0" fontId="1" fillId="3" borderId="29" xfId="0" applyFont="1" applyFill="1" applyBorder="1" applyAlignment="1">
      <alignment wrapText="1"/>
    </xf>
    <xf numFmtId="0" fontId="4" fillId="5" borderId="29" xfId="0" applyFont="1" applyFill="1" applyBorder="1" applyAlignment="1">
      <alignment wrapText="1"/>
    </xf>
    <xf numFmtId="0" fontId="5" fillId="6" borderId="29" xfId="0" applyFont="1" applyFill="1" applyBorder="1" applyAlignment="1">
      <alignment wrapText="1"/>
    </xf>
    <xf numFmtId="0" fontId="0" fillId="4" borderId="14" xfId="0" applyFill="1" applyBorder="1"/>
    <xf numFmtId="0" fontId="0" fillId="4" borderId="16" xfId="0" applyFill="1" applyBorder="1"/>
    <xf numFmtId="0" fontId="0" fillId="4" borderId="22" xfId="0" applyFill="1" applyBorder="1"/>
    <xf numFmtId="0" fontId="0" fillId="4" borderId="23" xfId="0" applyFill="1" applyBorder="1"/>
    <xf numFmtId="0" fontId="0" fillId="4" borderId="24" xfId="0" applyFill="1" applyBorder="1"/>
    <xf numFmtId="0" fontId="6" fillId="4" borderId="32" xfId="0" applyFont="1" applyFill="1" applyBorder="1"/>
    <xf numFmtId="0" fontId="6" fillId="4" borderId="33" xfId="0" applyFont="1" applyFill="1" applyBorder="1"/>
    <xf numFmtId="0" fontId="6" fillId="4" borderId="34" xfId="0" applyFont="1" applyFill="1" applyBorder="1"/>
    <xf numFmtId="0" fontId="10" fillId="0" borderId="0" xfId="0" quotePrefix="1" applyFont="1" applyAlignment="1">
      <alignment horizontal="center"/>
    </xf>
    <xf numFmtId="0" fontId="10" fillId="21" borderId="0" xfId="0" quotePrefix="1" applyFont="1" applyFill="1" applyAlignment="1">
      <alignment horizontal="center"/>
    </xf>
    <xf numFmtId="0" fontId="10" fillId="20" borderId="27" xfId="0" quotePrefix="1" applyFont="1" applyFill="1" applyBorder="1" applyAlignment="1">
      <alignment horizontal="center"/>
    </xf>
    <xf numFmtId="164" fontId="0" fillId="4" borderId="13" xfId="0" applyNumberFormat="1" applyFill="1" applyBorder="1"/>
    <xf numFmtId="2" fontId="0" fillId="4" borderId="13" xfId="0" applyNumberFormat="1" applyFill="1" applyBorder="1"/>
    <xf numFmtId="0" fontId="6" fillId="0" borderId="32" xfId="0" applyFont="1" applyBorder="1"/>
    <xf numFmtId="0" fontId="6" fillId="0" borderId="33" xfId="0" applyFont="1" applyBorder="1"/>
    <xf numFmtId="0" fontId="8" fillId="16" borderId="0" xfId="0" quotePrefix="1" applyFont="1" applyFill="1" applyAlignment="1">
      <alignment horizontal="left"/>
    </xf>
    <xf numFmtId="0" fontId="10" fillId="20" borderId="0" xfId="0" quotePrefix="1" applyFont="1" applyFill="1" applyAlignment="1">
      <alignment horizontal="center"/>
    </xf>
    <xf numFmtId="0" fontId="10" fillId="21" borderId="27" xfId="0" quotePrefix="1" applyFont="1" applyFill="1" applyBorder="1" applyAlignment="1">
      <alignment horizont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6" fillId="4" borderId="0" xfId="0" applyFont="1" applyFill="1"/>
    <xf numFmtId="0" fontId="12" fillId="0" borderId="0" xfId="0" applyFont="1"/>
    <xf numFmtId="0" fontId="13" fillId="0" borderId="0" xfId="0" applyFont="1" applyAlignment="1">
      <alignment wrapText="1"/>
    </xf>
    <xf numFmtId="0" fontId="12" fillId="4" borderId="13" xfId="0" applyFont="1" applyFill="1" applyBorder="1"/>
    <xf numFmtId="0" fontId="0" fillId="0" borderId="38" xfId="0" applyBorder="1" applyAlignment="1">
      <alignment wrapText="1"/>
    </xf>
    <xf numFmtId="164" fontId="0" fillId="0" borderId="0" xfId="0" applyNumberFormat="1"/>
    <xf numFmtId="164" fontId="0" fillId="17" borderId="0" xfId="0" applyNumberFormat="1" applyFill="1"/>
    <xf numFmtId="164" fontId="0" fillId="0" borderId="13" xfId="0" applyNumberFormat="1" applyBorder="1"/>
    <xf numFmtId="0" fontId="14" fillId="0" borderId="0" xfId="0" applyFont="1"/>
    <xf numFmtId="14" fontId="6" fillId="0" borderId="0" xfId="0" applyNumberFormat="1" applyFont="1"/>
    <xf numFmtId="0" fontId="0" fillId="4" borderId="39" xfId="0" applyFill="1" applyBorder="1"/>
    <xf numFmtId="0" fontId="0" fillId="4" borderId="40" xfId="0" applyFill="1" applyBorder="1"/>
    <xf numFmtId="0" fontId="15" fillId="0" borderId="41" xfId="0" applyFont="1" applyBorder="1" applyAlignment="1">
      <alignment wrapText="1"/>
    </xf>
    <xf numFmtId="0" fontId="15" fillId="0" borderId="42" xfId="0" applyFont="1" applyBorder="1" applyAlignment="1">
      <alignment wrapText="1"/>
    </xf>
    <xf numFmtId="0" fontId="15" fillId="0" borderId="43" xfId="0" applyFont="1" applyBorder="1" applyAlignment="1">
      <alignment wrapText="1"/>
    </xf>
    <xf numFmtId="0" fontId="15" fillId="0" borderId="5" xfId="0" applyFont="1" applyBorder="1" applyAlignment="1">
      <alignment wrapText="1"/>
    </xf>
    <xf numFmtId="0" fontId="16" fillId="0" borderId="43" xfId="0" applyFont="1" applyBorder="1" applyAlignment="1">
      <alignment wrapText="1"/>
    </xf>
    <xf numFmtId="0" fontId="16" fillId="0" borderId="5" xfId="0" applyFont="1" applyBorder="1" applyAlignment="1">
      <alignment wrapText="1"/>
    </xf>
    <xf numFmtId="0" fontId="0" fillId="0" borderId="39" xfId="0" applyBorder="1"/>
    <xf numFmtId="0" fontId="0" fillId="0" borderId="40" xfId="0" applyBorder="1"/>
    <xf numFmtId="1" fontId="0" fillId="4" borderId="13" xfId="0" applyNumberFormat="1" applyFill="1" applyBorder="1"/>
    <xf numFmtId="164" fontId="0" fillId="16" borderId="0" xfId="0" applyNumberFormat="1" applyFill="1"/>
    <xf numFmtId="164" fontId="0" fillId="15" borderId="0" xfId="0" applyNumberFormat="1" applyFill="1"/>
    <xf numFmtId="164" fontId="12" fillId="4" borderId="13" xfId="0" applyNumberFormat="1" applyFont="1" applyFill="1" applyBorder="1"/>
    <xf numFmtId="164" fontId="0" fillId="4" borderId="13" xfId="0" quotePrefix="1" applyNumberFormat="1" applyFill="1" applyBorder="1" applyAlignment="1">
      <alignment horizontal="right"/>
    </xf>
    <xf numFmtId="164" fontId="0" fillId="4" borderId="13" xfId="0" quotePrefix="1" applyNumberFormat="1" applyFill="1" applyBorder="1" applyAlignment="1">
      <alignment horizontal="left"/>
    </xf>
    <xf numFmtId="164" fontId="0" fillId="14" borderId="0" xfId="0" applyNumberFormat="1" applyFill="1"/>
    <xf numFmtId="2" fontId="0" fillId="16" borderId="0" xfId="0" applyNumberFormat="1" applyFill="1"/>
    <xf numFmtId="2" fontId="0" fillId="0" borderId="13" xfId="0" applyNumberFormat="1" applyBorder="1"/>
    <xf numFmtId="2" fontId="0" fillId="0" borderId="0" xfId="0" applyNumberFormat="1"/>
    <xf numFmtId="1" fontId="3" fillId="0" borderId="26" xfId="0" applyNumberFormat="1" applyFont="1" applyBorder="1" applyAlignment="1">
      <alignment wrapText="1"/>
    </xf>
    <xf numFmtId="1" fontId="0" fillId="14" borderId="0" xfId="0" applyNumberFormat="1" applyFill="1"/>
    <xf numFmtId="1" fontId="0" fillId="0" borderId="13" xfId="0" applyNumberFormat="1" applyBorder="1"/>
    <xf numFmtId="1" fontId="0" fillId="0" borderId="0" xfId="0" applyNumberFormat="1"/>
    <xf numFmtId="1" fontId="0" fillId="13" borderId="0" xfId="0" applyNumberFormat="1" applyFill="1"/>
    <xf numFmtId="1" fontId="0" fillId="17" borderId="0" xfId="0" applyNumberFormat="1" applyFill="1"/>
    <xf numFmtId="1" fontId="0" fillId="12" borderId="0" xfId="0" applyNumberFormat="1" applyFill="1"/>
    <xf numFmtId="2" fontId="0" fillId="15" borderId="0" xfId="0" applyNumberFormat="1" applyFill="1"/>
    <xf numFmtId="2" fontId="0" fillId="11" borderId="0" xfId="0" applyNumberFormat="1" applyFill="1"/>
    <xf numFmtId="0" fontId="2" fillId="0" borderId="0" xfId="0" applyFont="1"/>
    <xf numFmtId="0" fontId="17" fillId="0" borderId="13" xfId="0" applyFont="1" applyBorder="1"/>
    <xf numFmtId="0" fontId="17" fillId="0" borderId="15" xfId="0" applyFont="1" applyBorder="1"/>
    <xf numFmtId="0" fontId="16" fillId="0" borderId="41" xfId="0" applyFont="1" applyBorder="1" applyAlignment="1">
      <alignment wrapText="1"/>
    </xf>
    <xf numFmtId="0" fontId="16" fillId="0" borderId="42" xfId="0" applyFont="1" applyBorder="1" applyAlignment="1">
      <alignment wrapText="1"/>
    </xf>
    <xf numFmtId="0" fontId="12" fillId="0" borderId="13" xfId="0" applyFont="1" applyBorder="1"/>
    <xf numFmtId="2" fontId="12" fillId="4" borderId="13" xfId="0" applyNumberFormat="1" applyFont="1" applyFill="1" applyBorder="1"/>
    <xf numFmtId="164" fontId="0" fillId="4" borderId="13" xfId="0" applyNumberFormat="1" applyFill="1" applyBorder="1" applyAlignment="1">
      <alignment horizontal="right"/>
    </xf>
    <xf numFmtId="0" fontId="0" fillId="0" borderId="0" xfId="0" applyAlignment="1">
      <alignment horizontal="center"/>
    </xf>
    <xf numFmtId="0" fontId="0" fillId="4" borderId="0" xfId="0" quotePrefix="1" applyFill="1" applyAlignment="1">
      <alignment horizontal="left" vertical="top" wrapText="1"/>
    </xf>
    <xf numFmtId="0" fontId="0" fillId="4" borderId="0" xfId="0" applyFill="1" applyAlignment="1">
      <alignment horizontal="left" vertical="top" wrapText="1"/>
    </xf>
    <xf numFmtId="0" fontId="9" fillId="0" borderId="19"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0" borderId="35" xfId="0" applyFont="1" applyBorder="1" applyAlignment="1">
      <alignment horizontal="center"/>
    </xf>
    <xf numFmtId="0" fontId="9" fillId="0" borderId="36" xfId="0" applyFont="1" applyBorder="1" applyAlignment="1">
      <alignment horizontal="center"/>
    </xf>
    <xf numFmtId="0" fontId="9" fillId="0" borderId="37" xfId="0" applyFont="1" applyBorder="1" applyAlignment="1">
      <alignment horizontal="center"/>
    </xf>
    <xf numFmtId="0" fontId="0" fillId="10" borderId="0" xfId="0" quotePrefix="1" applyFill="1" applyAlignment="1">
      <alignment horizontal="left" wrapText="1"/>
    </xf>
    <xf numFmtId="0" fontId="0" fillId="10" borderId="0" xfId="0" applyFill="1" applyAlignment="1">
      <alignment horizontal="left" wrapText="1"/>
    </xf>
    <xf numFmtId="0" fontId="0" fillId="9" borderId="0" xfId="0" quotePrefix="1" applyFill="1" applyAlignment="1">
      <alignment horizontal="left" vertical="top" wrapText="1"/>
    </xf>
    <xf numFmtId="0" fontId="8" fillId="4" borderId="13" xfId="0" applyFont="1" applyFill="1" applyBorder="1" applyAlignment="1">
      <alignment horizontal="center" vertical="center"/>
    </xf>
    <xf numFmtId="0" fontId="10" fillId="18" borderId="0" xfId="0" quotePrefix="1" applyFont="1" applyFill="1" applyAlignment="1">
      <alignment horizontal="center"/>
    </xf>
    <xf numFmtId="0" fontId="10" fillId="18" borderId="27" xfId="0" quotePrefix="1" applyFont="1" applyFill="1" applyBorder="1" applyAlignment="1">
      <alignment horizontal="center"/>
    </xf>
    <xf numFmtId="0" fontId="10" fillId="19" borderId="0" xfId="0" quotePrefix="1" applyFont="1" applyFill="1" applyAlignment="1">
      <alignment horizontal="center"/>
    </xf>
    <xf numFmtId="0" fontId="10" fillId="20" borderId="0" xfId="0" quotePrefix="1" applyFont="1" applyFill="1" applyAlignment="1">
      <alignment horizontal="center"/>
    </xf>
    <xf numFmtId="0" fontId="10" fillId="21" borderId="0" xfId="0" quotePrefix="1" applyFont="1" applyFill="1" applyAlignment="1">
      <alignment horizontal="center"/>
    </xf>
    <xf numFmtId="0" fontId="0" fillId="11" borderId="0" xfId="0" applyFill="1" applyAlignment="1">
      <alignment horizontal="center"/>
    </xf>
    <xf numFmtId="0" fontId="0" fillId="14" borderId="0" xfId="0" applyFill="1" applyAlignment="1">
      <alignment horizontal="center"/>
    </xf>
    <xf numFmtId="0" fontId="0" fillId="16" borderId="0" xfId="0" applyFill="1" applyAlignment="1">
      <alignment horizontal="center"/>
    </xf>
    <xf numFmtId="0" fontId="0" fillId="13" borderId="0" xfId="0" applyFill="1" applyAlignment="1">
      <alignment horizontal="center"/>
    </xf>
    <xf numFmtId="0" fontId="0" fillId="0" borderId="38" xfId="0" applyBorder="1" applyAlignment="1">
      <alignment horizontal="center" wrapText="1"/>
    </xf>
    <xf numFmtId="0" fontId="0" fillId="17" borderId="0" xfId="0" applyFill="1" applyAlignment="1">
      <alignment horizontal="center"/>
    </xf>
    <xf numFmtId="0" fontId="0" fillId="12" borderId="0" xfId="0" applyFill="1" applyAlignment="1">
      <alignment horizontal="center"/>
    </xf>
    <xf numFmtId="0" fontId="0" fillId="15" borderId="0" xfId="0" applyFill="1" applyAlignment="1">
      <alignment horizontal="center"/>
    </xf>
    <xf numFmtId="0" fontId="10" fillId="19" borderId="27" xfId="0" quotePrefix="1" applyFont="1" applyFill="1" applyBorder="1" applyAlignment="1">
      <alignment horizontal="center"/>
    </xf>
    <xf numFmtId="0" fontId="10" fillId="20" borderId="27" xfId="0" quotePrefix="1" applyFont="1" applyFill="1" applyBorder="1" applyAlignment="1">
      <alignment horizontal="center"/>
    </xf>
    <xf numFmtId="0" fontId="10" fillId="21" borderId="27" xfId="0" quotePrefix="1" applyFont="1" applyFill="1" applyBorder="1" applyAlignment="1">
      <alignment horizontal="center"/>
    </xf>
    <xf numFmtId="0" fontId="10" fillId="0" borderId="0" xfId="0" quotePrefix="1" applyFont="1" applyAlignment="1">
      <alignment horizontal="center"/>
    </xf>
    <xf numFmtId="0" fontId="10" fillId="22" borderId="0" xfId="0" quotePrefix="1" applyFont="1" applyFill="1" applyAlignment="1">
      <alignment horizontal="center"/>
    </xf>
    <xf numFmtId="0" fontId="10" fillId="22" borderId="27" xfId="0" quotePrefix="1" applyFont="1" applyFill="1" applyBorder="1" applyAlignment="1">
      <alignment horizontal="center"/>
    </xf>
  </cellXfs>
  <cellStyles count="1">
    <cellStyle name="Normal" xfId="0" builtinId="0"/>
  </cellStyles>
  <dxfs count="6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7" tint="0.79998168889431442"/>
        </patternFill>
      </fill>
    </dxf>
    <dxf>
      <fill>
        <patternFill>
          <bgColor theme="8" tint="0.79998168889431442"/>
        </patternFill>
      </fill>
    </dxf>
    <dxf>
      <fill>
        <patternFill>
          <bgColor theme="3" tint="0.89996032593768116"/>
        </patternFill>
      </fill>
    </dxf>
    <dxf>
      <fill>
        <patternFill>
          <bgColor theme="5"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7" tint="0.79998168889431442"/>
        </patternFill>
      </fill>
    </dxf>
    <dxf>
      <fill>
        <patternFill>
          <bgColor theme="8" tint="0.79998168889431442"/>
        </patternFill>
      </fill>
    </dxf>
    <dxf>
      <fill>
        <patternFill>
          <bgColor theme="3" tint="0.89996032593768116"/>
        </patternFill>
      </fill>
    </dxf>
    <dxf>
      <fill>
        <patternFill>
          <bgColor theme="5" tint="0.79998168889431442"/>
        </patternFill>
      </fill>
    </dxf>
    <dxf>
      <fill>
        <patternFill>
          <bgColor theme="9" tint="0.79998168889431442"/>
        </patternFill>
      </fill>
    </dxf>
    <dxf>
      <fill>
        <patternFill>
          <bgColor rgb="FFFFEFFF"/>
        </patternFill>
      </fill>
    </dxf>
    <dxf>
      <fill>
        <patternFill>
          <bgColor theme="7" tint="0.79998168889431442"/>
        </patternFill>
      </fill>
    </dxf>
    <dxf>
      <fill>
        <patternFill>
          <bgColor theme="8" tint="0.79998168889431442"/>
        </patternFill>
      </fill>
    </dxf>
    <dxf>
      <fill>
        <patternFill>
          <bgColor theme="3" tint="0.89996032593768116"/>
        </patternFill>
      </fill>
    </dxf>
    <dxf>
      <fill>
        <patternFill>
          <bgColor theme="5"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rgb="FFFFCCFF"/>
        </patternFill>
      </fill>
    </dxf>
    <dxf>
      <fill>
        <patternFill>
          <bgColor theme="4" tint="0.79998168889431442"/>
        </patternFill>
      </fill>
    </dxf>
    <dxf>
      <fill>
        <patternFill>
          <bgColor rgb="FFD7AFFF"/>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colors>
    <mruColors>
      <color rgb="FFFFCCFF"/>
      <color rgb="FF65F76C"/>
      <color rgb="FFD7AFFF"/>
      <color rgb="FF5DD5FF"/>
      <color rgb="FF9FE6FF"/>
      <color rgb="FFFFEFFF"/>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400050</xdr:colOff>
      <xdr:row>1</xdr:row>
      <xdr:rowOff>28575</xdr:rowOff>
    </xdr:from>
    <xdr:to>
      <xdr:col>14</xdr:col>
      <xdr:colOff>655171</xdr:colOff>
      <xdr:row>4</xdr:row>
      <xdr:rowOff>76200</xdr:rowOff>
    </xdr:to>
    <xdr:pic>
      <xdr:nvPicPr>
        <xdr:cNvPr id="2" name="Picture 68" descr="GR_SH_UKA_RGB">
          <a:extLst>
            <a:ext uri="{FF2B5EF4-FFF2-40B4-BE49-F238E27FC236}">
              <a16:creationId xmlns:a16="http://schemas.microsoft.com/office/drawing/2014/main" id="{9DABC5C1-5F32-4972-89E6-C36B7F45CB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6850" y="28575"/>
          <a:ext cx="3468221"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196850</xdr:colOff>
      <xdr:row>2</xdr:row>
      <xdr:rowOff>114300</xdr:rowOff>
    </xdr:from>
    <xdr:to>
      <xdr:col>8</xdr:col>
      <xdr:colOff>266700</xdr:colOff>
      <xdr:row>7</xdr:row>
      <xdr:rowOff>44450</xdr:rowOff>
    </xdr:to>
    <xdr:sp macro="[0]!sortall" textlink="">
      <xdr:nvSpPr>
        <xdr:cNvPr id="3" name="Rectangle: Rounded Corners 2">
          <a:extLst>
            <a:ext uri="{FF2B5EF4-FFF2-40B4-BE49-F238E27FC236}">
              <a16:creationId xmlns:a16="http://schemas.microsoft.com/office/drawing/2014/main" id="{0E75FB80-6973-9251-920C-67AD2F27034F}"/>
            </a:ext>
          </a:extLst>
        </xdr:cNvPr>
        <xdr:cNvSpPr/>
      </xdr:nvSpPr>
      <xdr:spPr>
        <a:xfrm>
          <a:off x="5695950" y="482600"/>
          <a:ext cx="2019300" cy="863600"/>
        </a:xfrm>
        <a:prstGeom prst="roundRect">
          <a:avLst/>
        </a:prstGeom>
        <a:solidFill>
          <a:srgbClr val="65F76C"/>
        </a:solidFill>
        <a:ln>
          <a:solidFill>
            <a:srgbClr val="00B050"/>
          </a:solid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cap="none" spc="0">
              <a:ln w="6600">
                <a:solidFill>
                  <a:schemeClr val="accent2"/>
                </a:solidFill>
                <a:prstDash val="solid"/>
              </a:ln>
              <a:solidFill>
                <a:srgbClr val="FFFFFF"/>
              </a:solidFill>
              <a:effectLst>
                <a:outerShdw dist="38100" dir="2700000" algn="tl" rotWithShape="0">
                  <a:schemeClr val="accent2"/>
                </a:outerShdw>
              </a:effectLst>
            </a:rPr>
            <a:t>Calculate Results</a:t>
          </a:r>
        </a:p>
      </xdr:txBody>
    </xdr:sp>
    <xdr:clientData/>
  </xdr:twoCellAnchor>
  <xdr:twoCellAnchor>
    <xdr:from>
      <xdr:col>18</xdr:col>
      <xdr:colOff>285750</xdr:colOff>
      <xdr:row>2</xdr:row>
      <xdr:rowOff>38100</xdr:rowOff>
    </xdr:from>
    <xdr:to>
      <xdr:col>20</xdr:col>
      <xdr:colOff>419100</xdr:colOff>
      <xdr:row>5</xdr:row>
      <xdr:rowOff>171450</xdr:rowOff>
    </xdr:to>
    <xdr:sp macro="[0]!hidecalcs" textlink="">
      <xdr:nvSpPr>
        <xdr:cNvPr id="4" name="Oval 3">
          <a:extLst>
            <a:ext uri="{FF2B5EF4-FFF2-40B4-BE49-F238E27FC236}">
              <a16:creationId xmlns:a16="http://schemas.microsoft.com/office/drawing/2014/main" id="{E1705EF1-3F67-C465-9483-EA505612E36A}"/>
            </a:ext>
          </a:extLst>
        </xdr:cNvPr>
        <xdr:cNvSpPr/>
      </xdr:nvSpPr>
      <xdr:spPr>
        <a:xfrm>
          <a:off x="14639925" y="400050"/>
          <a:ext cx="1352550" cy="67627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kern="1200"/>
            <a:t>Hide Calcs</a:t>
          </a:r>
          <a:r>
            <a:rPr lang="en-GB" sz="1100" kern="1200" baseline="0"/>
            <a:t> + Admin</a:t>
          </a:r>
          <a:endParaRPr lang="en-GB" sz="1100" kern="1200"/>
        </a:p>
      </xdr:txBody>
    </xdr:sp>
    <xdr:clientData/>
  </xdr:twoCellAnchor>
  <xdr:twoCellAnchor>
    <xdr:from>
      <xdr:col>18</xdr:col>
      <xdr:colOff>276225</xdr:colOff>
      <xdr:row>6</xdr:row>
      <xdr:rowOff>44450</xdr:rowOff>
    </xdr:from>
    <xdr:to>
      <xdr:col>20</xdr:col>
      <xdr:colOff>409575</xdr:colOff>
      <xdr:row>9</xdr:row>
      <xdr:rowOff>171450</xdr:rowOff>
    </xdr:to>
    <xdr:sp macro="[0]!unhideall" textlink="">
      <xdr:nvSpPr>
        <xdr:cNvPr id="5" name="Oval 4">
          <a:extLst>
            <a:ext uri="{FF2B5EF4-FFF2-40B4-BE49-F238E27FC236}">
              <a16:creationId xmlns:a16="http://schemas.microsoft.com/office/drawing/2014/main" id="{1BA86D8D-302D-49A4-B465-0D7551D371C4}"/>
            </a:ext>
          </a:extLst>
        </xdr:cNvPr>
        <xdr:cNvSpPr/>
      </xdr:nvSpPr>
      <xdr:spPr>
        <a:xfrm>
          <a:off x="14630400" y="1139825"/>
          <a:ext cx="1352550" cy="6794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kern="1200"/>
            <a:t>Unhide everything</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520700</xdr:colOff>
          <xdr:row>0</xdr:row>
          <xdr:rowOff>88900</xdr:rowOff>
        </xdr:from>
        <xdr:to>
          <xdr:col>3</xdr:col>
          <xdr:colOff>1212850</xdr:colOff>
          <xdr:row>0</xdr:row>
          <xdr:rowOff>355600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U13B Field</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438150</xdr:colOff>
          <xdr:row>0</xdr:row>
          <xdr:rowOff>63500</xdr:rowOff>
        </xdr:from>
        <xdr:to>
          <xdr:col>4</xdr:col>
          <xdr:colOff>19050</xdr:colOff>
          <xdr:row>0</xdr:row>
          <xdr:rowOff>317500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U13G Field</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546100</xdr:colOff>
          <xdr:row>0</xdr:row>
          <xdr:rowOff>50800</xdr:rowOff>
        </xdr:from>
        <xdr:to>
          <xdr:col>4</xdr:col>
          <xdr:colOff>165100</xdr:colOff>
          <xdr:row>0</xdr:row>
          <xdr:rowOff>361950</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D00-000001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U15B Field</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387350</xdr:colOff>
          <xdr:row>0</xdr:row>
          <xdr:rowOff>38100</xdr:rowOff>
        </xdr:from>
        <xdr:to>
          <xdr:col>3</xdr:col>
          <xdr:colOff>1238250</xdr:colOff>
          <xdr:row>0</xdr:row>
          <xdr:rowOff>317500</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0E00-000001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U15G Field</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0</xdr:row>
          <xdr:rowOff>63500</xdr:rowOff>
        </xdr:from>
        <xdr:to>
          <xdr:col>4</xdr:col>
          <xdr:colOff>0</xdr:colOff>
          <xdr:row>0</xdr:row>
          <xdr:rowOff>298450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F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Score U11B relay</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63500</xdr:colOff>
          <xdr:row>0</xdr:row>
          <xdr:rowOff>101600</xdr:rowOff>
        </xdr:from>
        <xdr:to>
          <xdr:col>5</xdr:col>
          <xdr:colOff>114300</xdr:colOff>
          <xdr:row>0</xdr:row>
          <xdr:rowOff>355600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1000-00000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U11G Relay</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298450</xdr:colOff>
          <xdr:row>0</xdr:row>
          <xdr:rowOff>69850</xdr:rowOff>
        </xdr:from>
        <xdr:to>
          <xdr:col>3</xdr:col>
          <xdr:colOff>374650</xdr:colOff>
          <xdr:row>0</xdr:row>
          <xdr:rowOff>349250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1100-000001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U13B Relay</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0</xdr:row>
          <xdr:rowOff>63500</xdr:rowOff>
        </xdr:from>
        <xdr:to>
          <xdr:col>4</xdr:col>
          <xdr:colOff>222250</xdr:colOff>
          <xdr:row>0</xdr:row>
          <xdr:rowOff>361950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1200-000001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U13G Relay</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368300</xdr:colOff>
          <xdr:row>0</xdr:row>
          <xdr:rowOff>82550</xdr:rowOff>
        </xdr:from>
        <xdr:to>
          <xdr:col>3</xdr:col>
          <xdr:colOff>1428750</xdr:colOff>
          <xdr:row>0</xdr:row>
          <xdr:rowOff>317500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Score U11B track</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1225550</xdr:colOff>
          <xdr:row>0</xdr:row>
          <xdr:rowOff>57150</xdr:rowOff>
        </xdr:from>
        <xdr:to>
          <xdr:col>3</xdr:col>
          <xdr:colOff>1409700</xdr:colOff>
          <xdr:row>0</xdr:row>
          <xdr:rowOff>349250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U11G Track</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330200</xdr:colOff>
          <xdr:row>0</xdr:row>
          <xdr:rowOff>82550</xdr:rowOff>
        </xdr:from>
        <xdr:to>
          <xdr:col>5</xdr:col>
          <xdr:colOff>76200</xdr:colOff>
          <xdr:row>0</xdr:row>
          <xdr:rowOff>342900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U13B Track</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965200</xdr:colOff>
          <xdr:row>0</xdr:row>
          <xdr:rowOff>63500</xdr:rowOff>
        </xdr:from>
        <xdr:to>
          <xdr:col>5</xdr:col>
          <xdr:colOff>450850</xdr:colOff>
          <xdr:row>0</xdr:row>
          <xdr:rowOff>349250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U13G Track</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755650</xdr:colOff>
          <xdr:row>0</xdr:row>
          <xdr:rowOff>82550</xdr:rowOff>
        </xdr:from>
        <xdr:to>
          <xdr:col>5</xdr:col>
          <xdr:colOff>127000</xdr:colOff>
          <xdr:row>0</xdr:row>
          <xdr:rowOff>361950</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U15B Track</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590550</xdr:colOff>
          <xdr:row>0</xdr:row>
          <xdr:rowOff>88900</xdr:rowOff>
        </xdr:from>
        <xdr:to>
          <xdr:col>5</xdr:col>
          <xdr:colOff>482600</xdr:colOff>
          <xdr:row>0</xdr:row>
          <xdr:rowOff>374650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800-000001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U15G Track</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406400</xdr:colOff>
          <xdr:row>0</xdr:row>
          <xdr:rowOff>57150</xdr:rowOff>
        </xdr:from>
        <xdr:to>
          <xdr:col>3</xdr:col>
          <xdr:colOff>247650</xdr:colOff>
          <xdr:row>0</xdr:row>
          <xdr:rowOff>342900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U11B Field</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635000</xdr:colOff>
          <xdr:row>0</xdr:row>
          <xdr:rowOff>57150</xdr:rowOff>
        </xdr:from>
        <xdr:to>
          <xdr:col>4</xdr:col>
          <xdr:colOff>12700</xdr:colOff>
          <xdr:row>0</xdr:row>
          <xdr:rowOff>311150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U11G Field</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67FD-7AD7-40FB-8DB9-91FC9C49A2D6}">
  <sheetPr codeName="Sheet1">
    <tabColor rgb="FF65F76C"/>
  </sheetPr>
  <dimension ref="B2:W27"/>
  <sheetViews>
    <sheetView workbookViewId="0">
      <selection activeCell="C8" sqref="C8"/>
    </sheetView>
  </sheetViews>
  <sheetFormatPr defaultRowHeight="14.5" x14ac:dyDescent="0.35"/>
  <cols>
    <col min="2" max="2" width="37.7265625" bestFit="1" customWidth="1"/>
    <col min="3" max="3" width="10.7265625" bestFit="1" customWidth="1"/>
    <col min="4" max="4" width="12.81640625" customWidth="1"/>
    <col min="7" max="7" width="10.453125" bestFit="1" customWidth="1"/>
    <col min="10" max="10" width="10.26953125" bestFit="1" customWidth="1"/>
    <col min="13" max="13" width="10.453125" bestFit="1" customWidth="1"/>
    <col min="15" max="17" width="11.453125" customWidth="1"/>
  </cols>
  <sheetData>
    <row r="2" spans="2:17" x14ac:dyDescent="0.35">
      <c r="B2" s="65" t="s">
        <v>227</v>
      </c>
    </row>
    <row r="3" spans="2:17" x14ac:dyDescent="0.35">
      <c r="B3" s="65" t="s">
        <v>530</v>
      </c>
    </row>
    <row r="5" spans="2:17" x14ac:dyDescent="0.35">
      <c r="B5" t="s">
        <v>0</v>
      </c>
      <c r="C5" s="65" t="s">
        <v>531</v>
      </c>
    </row>
    <row r="6" spans="2:17" ht="15" thickBot="1" x14ac:dyDescent="0.4">
      <c r="B6" t="s">
        <v>1</v>
      </c>
      <c r="C6" t="s">
        <v>36</v>
      </c>
    </row>
    <row r="7" spans="2:17" ht="15" thickBot="1" x14ac:dyDescent="0.4">
      <c r="B7" t="s">
        <v>2</v>
      </c>
      <c r="C7" s="34">
        <v>46046</v>
      </c>
      <c r="O7" s="77" t="s">
        <v>88</v>
      </c>
      <c r="P7" s="78" t="s">
        <v>89</v>
      </c>
      <c r="Q7" s="79" t="s">
        <v>90</v>
      </c>
    </row>
    <row r="8" spans="2:17" x14ac:dyDescent="0.35">
      <c r="O8" s="74">
        <v>1</v>
      </c>
      <c r="P8" s="75" t="str">
        <f t="shared" ref="P8:P13" si="0">IFERROR(VLOOKUP(O8,$U$22:$W$27,2,FALSE),"")</f>
        <v>WAC</v>
      </c>
      <c r="Q8" s="76">
        <f t="shared" ref="Q8:Q13" si="1">IFERROR(VLOOKUP(O8,$U$22:$W$27,3,FALSE),"")</f>
        <v>701</v>
      </c>
    </row>
    <row r="9" spans="2:17" x14ac:dyDescent="0.35">
      <c r="O9" s="72">
        <v>2</v>
      </c>
      <c r="P9" s="75" t="str">
        <f t="shared" si="0"/>
        <v>PR</v>
      </c>
      <c r="Q9" s="76">
        <f t="shared" si="1"/>
        <v>652</v>
      </c>
    </row>
    <row r="10" spans="2:17" ht="15" thickBot="1" x14ac:dyDescent="0.4">
      <c r="B10" t="s">
        <v>3</v>
      </c>
      <c r="O10" s="72">
        <v>3</v>
      </c>
      <c r="P10" s="75" t="str">
        <f t="shared" si="0"/>
        <v>BAC</v>
      </c>
      <c r="Q10" s="76">
        <f t="shared" si="1"/>
        <v>530</v>
      </c>
    </row>
    <row r="11" spans="2:17" ht="15.5" thickTop="1" thickBot="1" x14ac:dyDescent="0.4">
      <c r="B11" s="13" t="s">
        <v>22</v>
      </c>
      <c r="C11" s="14" t="s">
        <v>23</v>
      </c>
      <c r="D11" s="15" t="s">
        <v>24</v>
      </c>
      <c r="E11" s="35" t="s">
        <v>26</v>
      </c>
      <c r="F11" s="35" t="s">
        <v>25</v>
      </c>
      <c r="G11" s="35" t="s">
        <v>28</v>
      </c>
      <c r="H11" s="35" t="s">
        <v>27</v>
      </c>
      <c r="I11" s="35" t="s">
        <v>37</v>
      </c>
      <c r="J11" s="35" t="s">
        <v>38</v>
      </c>
      <c r="K11" s="35" t="s">
        <v>40</v>
      </c>
      <c r="O11" s="72">
        <v>4</v>
      </c>
      <c r="P11" s="75" t="str">
        <f t="shared" si="0"/>
        <v>PAC</v>
      </c>
      <c r="Q11" s="76">
        <f t="shared" si="1"/>
        <v>353</v>
      </c>
    </row>
    <row r="12" spans="2:17" ht="15.5" thickTop="1" thickBot="1" x14ac:dyDescent="0.4">
      <c r="B12" s="1" t="s">
        <v>4</v>
      </c>
      <c r="C12" s="2" t="s">
        <v>5</v>
      </c>
      <c r="D12" s="3" t="s">
        <v>6</v>
      </c>
      <c r="E12">
        <f>COUNTIF(Athletes!$D$8:$D$107,"*U11G*")</f>
        <v>18</v>
      </c>
      <c r="F12">
        <f>COUNTIF(Athletes!$D$8:$D$107,"*U11B*")</f>
        <v>22</v>
      </c>
      <c r="G12">
        <f>COUNTIF(Athletes!$D$8:$D$107,"*U13G*")</f>
        <v>2</v>
      </c>
      <c r="H12">
        <f>COUNTIF(Athletes!$D$8:$D$107,"*U13B*")</f>
        <v>8</v>
      </c>
      <c r="I12">
        <f>COUNTIF(Athletes!$D$8:$D$107,"*U15G*")</f>
        <v>0</v>
      </c>
      <c r="J12">
        <f>COUNTIF(Athletes!$D$8:$D$107,"*U15B*")</f>
        <v>1</v>
      </c>
      <c r="K12" s="38">
        <f t="shared" ref="K12:K17" si="2">SUM(E12:J12)</f>
        <v>51</v>
      </c>
      <c r="O12" s="72">
        <v>5</v>
      </c>
      <c r="P12" s="75" t="str">
        <f t="shared" si="0"/>
        <v>DAC</v>
      </c>
      <c r="Q12" s="76">
        <f t="shared" si="1"/>
        <v>211</v>
      </c>
    </row>
    <row r="13" spans="2:17" ht="15" thickBot="1" x14ac:dyDescent="0.4">
      <c r="B13" s="4" t="s">
        <v>7</v>
      </c>
      <c r="C13" s="5" t="s">
        <v>8</v>
      </c>
      <c r="D13" s="6" t="s">
        <v>9</v>
      </c>
      <c r="E13">
        <f>COUNTIF(Athletes!$I$8:$I$107,"*U11G*")</f>
        <v>9</v>
      </c>
      <c r="F13">
        <f>COUNTIF(Athletes!$I$8:$I$107,"*U11B*")</f>
        <v>7</v>
      </c>
      <c r="G13">
        <f>COUNTIF(Athletes!$I$8:$I$107,"*U13G*")</f>
        <v>3</v>
      </c>
      <c r="H13">
        <f>COUNTIF(Athletes!$I$8:$I$107,"*U13B*")</f>
        <v>1</v>
      </c>
      <c r="I13">
        <f>COUNTIF(Athletes!$I$8:$I$107,"*U15G*")</f>
        <v>1</v>
      </c>
      <c r="J13">
        <f>COUNTIF(Athletes!$I$8:$I$107,"*U15B*")</f>
        <v>0</v>
      </c>
      <c r="K13" s="38">
        <f t="shared" si="2"/>
        <v>21</v>
      </c>
      <c r="O13" s="73">
        <v>6</v>
      </c>
      <c r="P13" s="104" t="str">
        <f t="shared" si="0"/>
        <v>WSP</v>
      </c>
      <c r="Q13" s="105">
        <f t="shared" si="1"/>
        <v>0</v>
      </c>
    </row>
    <row r="14" spans="2:17" ht="15" thickBot="1" x14ac:dyDescent="0.4">
      <c r="B14" s="7" t="s">
        <v>10</v>
      </c>
      <c r="C14" s="5" t="s">
        <v>11</v>
      </c>
      <c r="D14" s="6" t="s">
        <v>12</v>
      </c>
      <c r="E14">
        <f>COUNTIF(Athletes!$N$8:$N$107,"*U11G*")</f>
        <v>9</v>
      </c>
      <c r="F14">
        <f>COUNTIF(Athletes!$N$8:$N$107,"*U11B*")</f>
        <v>23</v>
      </c>
      <c r="G14">
        <f>COUNTIF(Athletes!$N$8:$N$107,"*U13G*")</f>
        <v>2</v>
      </c>
      <c r="H14">
        <f>COUNTIF(Athletes!$N$8:$N$107,"*U13B*")</f>
        <v>8</v>
      </c>
      <c r="I14">
        <f>COUNTIF(Athletes!$N$8:$N$107,"*U15G*")</f>
        <v>1</v>
      </c>
      <c r="J14">
        <f>COUNTIF(Athletes!$N$8:$N$107,"*U15B*")</f>
        <v>0</v>
      </c>
      <c r="K14" s="38">
        <f t="shared" si="2"/>
        <v>43</v>
      </c>
    </row>
    <row r="15" spans="2:17" ht="15" thickBot="1" x14ac:dyDescent="0.4">
      <c r="B15" s="8" t="s">
        <v>13</v>
      </c>
      <c r="C15" s="5" t="s">
        <v>14</v>
      </c>
      <c r="D15" s="6" t="s">
        <v>15</v>
      </c>
      <c r="E15">
        <f>COUNTIF(Athletes!$S$8:$S$107,"*U11G*")</f>
        <v>19</v>
      </c>
      <c r="F15">
        <f>COUNTIF(Athletes!$S$8:$S$107,"*U11b*")</f>
        <v>37</v>
      </c>
      <c r="G15">
        <f>COUNTIF(Athletes!$S$8:$S$107,"*U13G*")</f>
        <v>11</v>
      </c>
      <c r="H15">
        <f>COUNTIF(Athletes!$S$8:$S$107,"*U13b*")</f>
        <v>11</v>
      </c>
      <c r="I15">
        <f>COUNTIF(Athletes!$S$8:$S$107,"*U15G*")</f>
        <v>7</v>
      </c>
      <c r="J15">
        <f>COUNTIF(Athletes!$S$8:$S$107,"*U15b*")</f>
        <v>11</v>
      </c>
      <c r="K15" s="38">
        <f t="shared" si="2"/>
        <v>96</v>
      </c>
    </row>
    <row r="16" spans="2:17" ht="15" thickBot="1" x14ac:dyDescent="0.4">
      <c r="B16" s="9" t="s">
        <v>16</v>
      </c>
      <c r="C16" s="5" t="s">
        <v>17</v>
      </c>
      <c r="D16" s="6" t="s">
        <v>18</v>
      </c>
      <c r="E16">
        <f>COUNTIF(Athletes!$X$8:$X$107,"*U11G*")</f>
        <v>0</v>
      </c>
      <c r="F16">
        <f>COUNTIF(Athletes!$X$8:$X$107,"*U11B*")</f>
        <v>0</v>
      </c>
      <c r="G16">
        <f>COUNTIF(Athletes!$X$8:$X$107,"*U13G*")</f>
        <v>0</v>
      </c>
      <c r="H16">
        <f>COUNTIF(Athletes!$X$8:$X$107,"*U13B*")</f>
        <v>0</v>
      </c>
      <c r="I16">
        <f>COUNTIF(Athletes!$X$8:$X$107,"*U15G*")</f>
        <v>0</v>
      </c>
      <c r="J16">
        <f>COUNTIF(Athletes!$X$8:$X$107,"*U15B*")</f>
        <v>0</v>
      </c>
      <c r="K16" s="38">
        <f t="shared" si="2"/>
        <v>0</v>
      </c>
    </row>
    <row r="17" spans="2:23" ht="15" thickBot="1" x14ac:dyDescent="0.4">
      <c r="B17" s="10" t="s">
        <v>19</v>
      </c>
      <c r="C17" s="11" t="s">
        <v>20</v>
      </c>
      <c r="D17" s="12" t="s">
        <v>21</v>
      </c>
      <c r="E17">
        <f>COUNTIF(Athletes!$AC$8:$AC$107,"*U11G*")</f>
        <v>12</v>
      </c>
      <c r="F17">
        <f>COUNTIF(Athletes!$AC$8:$AC$107,"*U11B*")</f>
        <v>19</v>
      </c>
      <c r="G17">
        <f>COUNTIF(Athletes!$AC$8:$AC$107,"*U13G*")</f>
        <v>13</v>
      </c>
      <c r="H17">
        <f>COUNTIF(Athletes!$AC$8:$AC$107,"*U13B*")</f>
        <v>9</v>
      </c>
      <c r="I17">
        <f>COUNTIF(Athletes!$AC$8:$AC$107,"*U15G*")</f>
        <v>2</v>
      </c>
      <c r="J17">
        <f>COUNTIF(Athletes!$AC$8:$AC$107,"*U15B*")</f>
        <v>4</v>
      </c>
      <c r="K17" s="38">
        <f t="shared" si="2"/>
        <v>59</v>
      </c>
    </row>
    <row r="18" spans="2:23" ht="15" thickTop="1" x14ac:dyDescent="0.35">
      <c r="D18" s="39" t="s">
        <v>40</v>
      </c>
      <c r="E18" s="38">
        <f>SUM(E12:E17)</f>
        <v>67</v>
      </c>
      <c r="F18" s="38">
        <f t="shared" ref="F18:K18" si="3">SUM(F12:F17)</f>
        <v>108</v>
      </c>
      <c r="G18" s="38">
        <f t="shared" si="3"/>
        <v>31</v>
      </c>
      <c r="H18" s="38">
        <f t="shared" si="3"/>
        <v>37</v>
      </c>
      <c r="I18" s="38">
        <f t="shared" si="3"/>
        <v>11</v>
      </c>
      <c r="J18" s="38">
        <f t="shared" si="3"/>
        <v>16</v>
      </c>
      <c r="K18" s="38">
        <f t="shared" si="3"/>
        <v>270</v>
      </c>
    </row>
    <row r="20" spans="2:23" x14ac:dyDescent="0.35">
      <c r="P20" s="141" t="s">
        <v>86</v>
      </c>
      <c r="Q20" s="141"/>
      <c r="R20" s="141"/>
      <c r="S20" s="141"/>
      <c r="T20" s="141"/>
    </row>
    <row r="21" spans="2:23" x14ac:dyDescent="0.35">
      <c r="C21" t="s">
        <v>73</v>
      </c>
      <c r="D21" s="65" t="s">
        <v>74</v>
      </c>
      <c r="E21" s="65" t="s">
        <v>78</v>
      </c>
      <c r="F21" t="s">
        <v>75</v>
      </c>
      <c r="G21" t="s">
        <v>76</v>
      </c>
      <c r="H21" t="s">
        <v>77</v>
      </c>
      <c r="I21" t="s">
        <v>79</v>
      </c>
      <c r="J21" t="s">
        <v>80</v>
      </c>
      <c r="K21" t="s">
        <v>81</v>
      </c>
      <c r="L21" t="s">
        <v>82</v>
      </c>
      <c r="M21" t="s">
        <v>83</v>
      </c>
      <c r="N21" t="s">
        <v>84</v>
      </c>
      <c r="P21" t="s">
        <v>25</v>
      </c>
      <c r="Q21" t="s">
        <v>26</v>
      </c>
      <c r="R21" t="s">
        <v>85</v>
      </c>
      <c r="S21" t="s">
        <v>28</v>
      </c>
      <c r="T21" t="s">
        <v>87</v>
      </c>
      <c r="U21" t="s">
        <v>88</v>
      </c>
    </row>
    <row r="22" spans="2:23" x14ac:dyDescent="0.35">
      <c r="B22" s="67" t="s">
        <v>6</v>
      </c>
      <c r="C22" s="67">
        <f>SUM(SUMIF('U11B.Tr'!G7:G50,"BAC",'U11B.Tr'!J7:J50),SUMIF('U11B.Tr'!R7:R50,"BAC",'U11B.Tr'!U7:U50))</f>
        <v>32</v>
      </c>
      <c r="D22" s="67">
        <f>SUM(SUMIF('U11B.Relay'!H7:H50,"BAC",'U11B.Relay'!K7:K50),SUMIF('U11B.Relay'!T7:T50,"BAC",'U11B.Relay'!W7:W50))</f>
        <v>22</v>
      </c>
      <c r="E22" s="67">
        <f>SUM(SUMIF('U11B.F'!G7:G50,"BAC",'U11B.F'!J7:J50),SUMIF('U11B.F'!R7:R50,"BAC",'U11B.F'!U7:U50),SUMIF('U11B.F'!AC7:AC50,"BAC",'U11B.F'!AF7:AF50),SUMIF('U11B.F'!AN7:AN50,"BAC",'U11B.F'!AQ7:AQ50),SUMIF('U11B.F'!AY7:AY50,"BAC",'U11B.F'!BB7:BB50),SUMIF('U11B.F'!BJ7:BJ50,"BAC",'U11B.F'!BM7:BM50),SUMIF('U11B.F'!BU7:BU50,"BAC",'U11B.F'!BX7:BX50),SUMIF('U11B.F'!CF7:CF50,"BAC",'U11B.F'!CI7:CI50),SUMIF('U11B.F'!CQ7:CQ50,"BAC",'U11B.F'!CT7:CT50))</f>
        <v>177</v>
      </c>
      <c r="F22" s="67">
        <f>SUM(SUMIF('U11G.Tr'!G7:G50,"BAC",'U11G.Tr'!J7:J50),SUMIF('U11G.Tr'!R7:R50,"BAC",'U11G.Tr'!U7:U50))</f>
        <v>33</v>
      </c>
      <c r="G22" s="67">
        <f>SUM(SUMIF('U11G.Relay'!H7:H50,"BAC",'U11G.Relay'!K7:K50),SUMIF('U11G.Relay'!T7:T50,"BAC",'U11G.Relay'!W7:W50))</f>
        <v>20</v>
      </c>
      <c r="H22" s="67">
        <f>SUM(SUMIF('U11G.F'!G7:G50,"BAC",'U11G.F'!J7:J50),SUMIF('U11G.F'!R7:R50,"BAC",'U11G.F'!U7:U50),SUMIF('U11G.F'!AC7:AC50,"BAC",'U11G.F'!AF7:AF50),SUMIF('U11G.F'!AN7:AN50,"BAC",'U11G.F'!AQ7:AQ50),SUMIF('U11G.F'!AY7:AY50,"BAC",'U11G.F'!BB7:BB50),SUMIF('U11G.F'!BJ7:BJ50,"BAC",'U11G.F'!BM7:BM50),SUMIF('U11G.F'!BU7:BU50,"BAC",'U11G.F'!BX7:BX50),SUMIF('U11G.F'!CF7:CF50,"BAC",'U11G.F'!CI7:CI50),SUMIF('U11G.F'!CQ7:CQ50,"BAC",'U11G.F'!CT7:CT50))</f>
        <v>145</v>
      </c>
      <c r="I22" s="67">
        <f>SUM(SUMIF('U13B.Tr'!G7:G50,"BAC",'U13B.Tr'!J7:J50),SUMIF('U13B.Tr'!R7:R50,"BAC",'U13B.Tr'!U7:U50),SUMIF('U13B.Tr'!AC7:AC50,"BAC",'U13B.Tr'!AF7:AF50))</f>
        <v>11</v>
      </c>
      <c r="J22" s="67">
        <f>SUM(SUMIF('U13B.Relay'!H7:H50,"BAC",'U13B.Relay'!K7:K50),SUMIF('U13B.Relay'!T7:T50,"BAC",'U13B.Relay'!W7:W50),SUMIF('U13B.Relay'!AD7:AD50,"BAC",'U13B.Relay'!AG7:AG50))</f>
        <v>10</v>
      </c>
      <c r="K22" s="67">
        <f>SUM(SUMIF('U13B.F'!G7:G50,"BAC",'U13B.F'!J7:J50),SUMIF('U13B.F'!R7:R50,"BAC",'U13B.F'!U7:U50),SUMIF('U13B.F'!AC7:AC50,"BAC",'U13B.F'!AF7:AF50),SUMIF('U13B.F'!AN7:AN50,"BAC",'U13B.F'!AQ7:AQ50),SUMIF('U13B.F'!AY7:AY50,"BAC",'U13B.F'!BB7:BB50))</f>
        <v>80</v>
      </c>
      <c r="L22" s="67">
        <f>SUM(SUMIF('U13G.Tr'!G7:G50,"BAC",'U13G.Tr'!J7:J50),SUMIF('U13G.Tr'!R7:R50,"BAC",'U13G.Tr'!U7:U50),SUMIF('U13G.Tr'!AC7:AC50,"BAC",'U13G.Tr'!AF7:AF50))</f>
        <v>0</v>
      </c>
      <c r="M22" s="67">
        <f>SUM(SUMIF('U13G.Relay'!H7:H50,"BAC",'U13G.Relay'!K7:K50),SUMIF('U13G.Relay'!T7:T50,"BAC",'U13G.Relay'!W7:W50),SUMIF('U13G.Relay'!AD7:AD50,"BAC",'U13G.Relay'!AG7:AG50))</f>
        <v>0</v>
      </c>
      <c r="N22" s="67">
        <f>SUM(SUMIF('U13G.F'!G7:G50,"BAC",'U13G.F'!J7:J50),SUMIF('U13G.F'!R7:R50,"BAC",'U13G.F'!U7:U50),SUMIF('U13G.F'!AC7:AC50,"BAC",'U13G.F'!AF7:AF50),SUMIF('U13G.F'!AN7:AN50,"BAC",'U13G.F'!AQ7:AQ50),SUMIF('U13G.F'!AY7:AY50,"BAC",'U13G.F'!BB7:BB50))</f>
        <v>0</v>
      </c>
      <c r="O22" s="67"/>
      <c r="P22" s="67">
        <f t="shared" ref="P22:P27" si="4">SUM(C22:E22)</f>
        <v>231</v>
      </c>
      <c r="Q22" s="67">
        <f t="shared" ref="Q22:Q27" si="5">SUM(F22:H22)</f>
        <v>198</v>
      </c>
      <c r="R22" s="67">
        <f t="shared" ref="R22:R27" si="6">SUM(I22:K22)</f>
        <v>101</v>
      </c>
      <c r="S22" s="67">
        <f t="shared" ref="S22:S27" si="7">SUM(L22:N22)</f>
        <v>0</v>
      </c>
      <c r="T22" s="67">
        <f t="shared" ref="T22:T27" si="8">SUM(P22:S22)</f>
        <v>530</v>
      </c>
      <c r="U22" s="67">
        <f t="shared" ref="U22:U27" si="9">RANK(T22,$T$22:$T$27,0)</f>
        <v>3</v>
      </c>
      <c r="V22" t="str">
        <f t="shared" ref="V22:V27" si="10">B22</f>
        <v>BAC</v>
      </c>
      <c r="W22">
        <f t="shared" ref="W22:W27" si="11">T22</f>
        <v>530</v>
      </c>
    </row>
    <row r="23" spans="2:23" x14ac:dyDescent="0.35">
      <c r="B23" s="69" t="s">
        <v>9</v>
      </c>
      <c r="C23" s="69">
        <f>SUM(SUMIF('U11B.Tr'!G7:G50,"DAC",'U11B.Tr'!J7:J50),SUMIF('U11B.Tr'!R7:R50,"DAC",'U11B.Tr'!U7:U50))</f>
        <v>10</v>
      </c>
      <c r="D23" s="69">
        <f>SUM(SUMIF('U11B.Relay'!H7:H50,"DAC",'U11B.Relay'!K7:K50),SUMIF('U11B.Relay'!T7:T50,"DAC",'U11B.Relay'!W7:W50))</f>
        <v>0</v>
      </c>
      <c r="E23" s="69">
        <f>SUM(SUMIF('U11B.F'!G7:G50,"DAC",'U11B.F'!J7:J50),SUMIF('U11B.F'!R7:R50,"DAC",'U11B.F'!U7:U50),SUMIF('U11B.F'!AC7:AC50,"DAC",'U11B.F'!AF7:AF50),SUMIF('U11B.F'!AN7:AN50,"DAC",'U11B.F'!AQ7:AQ50),SUMIF('U11B.F'!AY7:AY50,"DAC",'U11B.F'!BB7:BB50),SUMIF('U11B.F'!BJ7:BJ50,"DAC",'U11B.F'!BM7:BM50),SUMIF('U11B.F'!BU7:BU50,"DAC",'U11B.F'!BX7:BX50),SUMIF('U11B.F'!CF7:CF50,"DAC",'U11B.F'!CI7:CI50),SUMIF('U11B.F'!CQ7:CQ50,"DAC",'U11B.F'!CT7:CT50))</f>
        <v>33</v>
      </c>
      <c r="F23" s="69">
        <f>SUM(SUMIF('U11G.Tr'!G7:G50,"dAC",'U11G.Tr'!J7:J50),SUMIF('U11G.Tr'!R7:R50,"dAC",'U11G.Tr'!U7:U50))</f>
        <v>13</v>
      </c>
      <c r="G23" s="69">
        <f>SUM(SUMIF('U11G.Relay'!H7:H50,"dAC",'U11G.Relay'!K7:K50),SUMIF('U11G.Relay'!T7:T50,"dAC",'U11G.Relay'!W7:W50))</f>
        <v>0</v>
      </c>
      <c r="H23" s="69">
        <f>SUM(SUMIF('U11G.F'!G7:G50,"DAC",'U11G.F'!J7:J50),SUMIF('U11G.F'!R7:R50,"DAC",'U11G.F'!U7:U50),SUMIF('U11G.F'!AC7:AC50,"DAC",'U11G.F'!AF7:AF50),SUMIF('U11G.F'!AN7:AN50,"DAC",'U11G.F'!AQ7:AQ50),SUMIF('U11G.F'!AY7:AY50,"DAC",'U11G.F'!BB7:BB50),SUMIF('U11G.F'!BJ7:BJ50,"DAC",'U11G.F'!BM7:BM50),SUMIF('U11G.F'!BU7:BU50,"DAC",'U11G.F'!BX7:BX50),SUMIF('U11G.F'!CF7:CF50,"DAC",'U11G.F'!CI7:CI50),SUMIF('U11G.F'!CQ7:CQ50,"DAC",'U11G.F'!CT7:CT50))</f>
        <v>53</v>
      </c>
      <c r="I23" s="69">
        <f>SUM(SUMIF('U13B.Tr'!G7:G50,"dAC",'U13B.Tr'!J7:J50),SUMIF('U13B.Tr'!R7:R50,"dAC",'U13B.Tr'!U7:U50),SUMIF('U13B.Tr'!AC7:AC50,"dAC",'U13B.Tr'!AF7:AF50))</f>
        <v>4</v>
      </c>
      <c r="J23" s="69">
        <f>SUM(SUMIF('U13B.Relay'!H7:H50,"dAC",'U13B.Relay'!K7:K50),SUMIF('U13B.Relay'!T7:T50,"dAC",'U13B.Relay'!W7:W50),SUMIF('U13B.Relay'!AD7:AD50,"dAC",'U13B.Relay'!AG7:AG50))</f>
        <v>0</v>
      </c>
      <c r="K23" s="69">
        <f>SUM(SUMIF('U13B.F'!G7:G50,"DAC",'U13B.F'!J7:J50),SUMIF('U13B.F'!R7:R50,"DAC",'U13B.F'!U7:U50),SUMIF('U13B.F'!AC7:AC50,"DAC",'U13B.F'!AF7:AF50),SUMIF('U13B.F'!AN7:AN50,"DAC",'U13B.F'!AQ7:AQ50),SUMIF('U13B.F'!AY7:AY50,"DAC",'U13B.F'!BB7:BB50))</f>
        <v>22</v>
      </c>
      <c r="L23" s="69">
        <f>SUM(SUMIF('U13G.Tr'!G7:G50,"DAC",'U13G.Tr'!J7:J50),SUMIF('U13G.Tr'!R7:R50,"DAC",'U13G.Tr'!U7:U50),SUMIF('U13G.Tr'!AC7:AC50,"DAC",'U13G.Tr'!AF7:AF50))</f>
        <v>30</v>
      </c>
      <c r="M23" s="69">
        <f>SUM(SUMIF('U13G.Relay'!H7:H50,"DAC",'U13G.Relay'!K7:K50),SUMIF('U13G.Relay'!T7:T50,"DAC",'U13G.Relay'!W7:W50),SUMIF('U13G.Relay'!AD7:AD50,"DAC",'U13G.Relay'!AG7:AG50))</f>
        <v>0</v>
      </c>
      <c r="N23" s="69">
        <f>SUM(SUMIF('U13G.F'!G7:G50,"DAC",'U13G.F'!J7:J50),SUMIF('U13G.F'!R7:R50,"DAC",'U13G.F'!U7:U50),SUMIF('U13G.F'!AC7:AC50,"DAC",'U13G.F'!AF7:AF50),SUMIF('U13G.F'!AN7:AN50,"DAC",'U13G.F'!AQ7:AQ50),SUMIF('U13G.F'!AY7:AY50,"DAC",'U13G.F'!BB7:BB50))</f>
        <v>46</v>
      </c>
      <c r="O23" s="69"/>
      <c r="P23" s="69">
        <f t="shared" si="4"/>
        <v>43</v>
      </c>
      <c r="Q23" s="69">
        <f t="shared" si="5"/>
        <v>66</v>
      </c>
      <c r="R23" s="69">
        <f t="shared" si="6"/>
        <v>26</v>
      </c>
      <c r="S23" s="69">
        <f t="shared" si="7"/>
        <v>76</v>
      </c>
      <c r="T23" s="69">
        <f t="shared" si="8"/>
        <v>211</v>
      </c>
      <c r="U23" s="69">
        <f t="shared" si="9"/>
        <v>5</v>
      </c>
      <c r="V23" t="str">
        <f t="shared" si="10"/>
        <v>DAC</v>
      </c>
      <c r="W23">
        <f t="shared" si="11"/>
        <v>211</v>
      </c>
    </row>
    <row r="24" spans="2:23" x14ac:dyDescent="0.35">
      <c r="B24" s="66" t="s">
        <v>12</v>
      </c>
      <c r="C24" s="66">
        <f>SUM(SUMIF('U11B.Tr'!G7:G50,"PAC",'U11B.Tr'!J7:J50),SUMIF('U11B.Tr'!R7:R50,"PAC",'U11B.Tr'!U7:U50))</f>
        <v>29</v>
      </c>
      <c r="D24" s="66">
        <f>SUM(SUMIF('U11B.Relay'!H7:H50,"PAC",'U11B.Relay'!K7:K50),SUMIF('U11B.Relay'!T7:T50,"PAC",'U11B.Relay'!W7:W50))</f>
        <v>6</v>
      </c>
      <c r="E24" s="66">
        <f>SUM(SUMIF('U11B.F'!G7:G50,"PAC",'U11B.F'!J7:J50),SUMIF('U11B.F'!R7:R50,"PAC",'U11B.F'!U7:U50),SUMIF('U11B.F'!AC7:AC50,"PAC",'U11B.F'!AF7:AF50),SUMIF('U11B.F'!AN7:AN50,"PAC",'U11B.F'!AQ7:AQ50),SUMIF('U11B.F'!AY7:AY50,"PAC",'U11B.F'!BB7:BB50),SUMIF('U11B.F'!BJ7:BJ50,"PAC",'U11B.F'!BM7:BM50),SUMIF('U11B.F'!BU7:BU50,"PAC",'U11B.F'!BX7:BX50),SUMIF('U11B.F'!CF7:CF50,"PAC",'U11B.F'!CI7:CI50),SUMIF('U11B.F'!CQ7:CQ50,"PAC",'U11B.F'!CT7:CT50))</f>
        <v>117</v>
      </c>
      <c r="F24" s="66">
        <f>SUM(SUMIF('U11G.Tr'!G7:G50,"pAC",'U11G.Tr'!J7:J50),SUMIF('U11G.Tr'!R7:R50,"pAC",'U11G.Tr'!U7:U50))</f>
        <v>18</v>
      </c>
      <c r="G24" s="66">
        <f>SUM(SUMIF('U11G.Relay'!H7:H50,"pAC",'U11G.Relay'!K7:K50),SUMIF('U11G.Relay'!T7:T50,"pAC",'U11G.Relay'!W7:W50))</f>
        <v>0</v>
      </c>
      <c r="H24" s="66">
        <f>SUM(SUMIF('U11G.F'!G7:G50,"PAC",'U11G.F'!J7:J50),SUMIF('U11G.F'!R7:R50,"PAC",'U11G.F'!U7:U50),SUMIF('U11G.F'!AC7:AC50,"PAC",'U11G.F'!AF7:AF50),SUMIF('U11G.F'!AN7:AN50,"PAC",'U11G.F'!AQ7:AQ50),SUMIF('U11G.F'!AY7:AY50,"PAC",'U11G.F'!BB7:BB50),SUMIF('U11G.F'!BJ7:BJ50,"PAC",'U11G.F'!BM7:BM50),SUMIF('U11G.F'!BU7:BU50,"PAC",'U11G.F'!BX7:BX50),SUMIF('U11G.F'!CF7:CF50,"PAC",'U11G.F'!CI7:CI50),SUMIF('U11G.F'!CQ7:CQ50,"PAC",'U11G.F'!CT7:CT50))</f>
        <v>87</v>
      </c>
      <c r="I24" s="66">
        <f>SUM(SUMIF('U13B.Tr'!G7:G50,"pAC",'U13B.Tr'!J7:J50),SUMIF('U13B.Tr'!R7:R50,"pAC",'U13B.Tr'!U7:U50),SUMIF('U13B.Tr'!AC7:AC50,"pAC",'U13B.Tr'!AF7:AF50))</f>
        <v>22</v>
      </c>
      <c r="J24" s="66">
        <f>SUM(SUMIF('U13B.Relay'!H7:H50,"pAC",'U13B.Relay'!K7:K50),SUMIF('U13B.Relay'!T7:T50,"pAC",'U13B.Relay'!W7:W50),SUMIF('U13B.Relay'!AD7:AD50,"pAC",'U13B.Relay'!AG7:AG50))</f>
        <v>0</v>
      </c>
      <c r="K24" s="66">
        <f>SUM(SUMIF('U13B.F'!G7:G50,"PAC",'U13B.F'!J7:J50),SUMIF('U13B.F'!R7:R50,"PAC",'U13B.F'!U7:U50),SUMIF('U13B.F'!AC7:AC50,"PAC",'U13B.F'!AF7:AF50),SUMIF('U13B.F'!AN7:AN50,"PAC",'U13B.F'!AQ7:AQ50),SUMIF('U13B.F'!AY7:AY50,"PAC",'U13B.F'!BB7:BB50))</f>
        <v>74</v>
      </c>
      <c r="L24" s="66">
        <f>SUM(SUMIF('U13G.Tr'!G7:G50,"PAC",'U13G.Tr'!J7:J50),SUMIF('U13G.Tr'!R7:R50,"PAC",'U13G.Tr'!U7:U50),SUMIF('U13G.Tr'!AC7:AC50,"PAC",'U13G.Tr'!AF7:AF50))</f>
        <v>0</v>
      </c>
      <c r="M24" s="66">
        <f>SUM(SUMIF('U13G.Relay'!H7:H50,"PAC",'U13G.Relay'!K7:K50),SUMIF('U13G.Relay'!T7:T50,"PAC",'U13G.Relay'!W7:W50),SUMIF('U13G.Relay'!AD7:AD50,"PAC",'U13G.Relay'!AG7:AG50))</f>
        <v>0</v>
      </c>
      <c r="N24" s="66">
        <f>SUM(SUMIF('U13G.F'!G7:G50,"PAC",'U13G.F'!J7:J50),SUMIF('U13G.F'!R7:R50,"PAC",'U13G.F'!U7:U50),SUMIF('U13G.F'!AC7:AC50,"PAC",'U13G.F'!AF7:AF50),SUMIF('U13G.F'!AN7:AN50,"PAC",'U13G.F'!AQ7:AQ50),SUMIF('U13G.F'!AY7:AY50,"PAC",'U13G.F'!BB7:BB50))</f>
        <v>0</v>
      </c>
      <c r="O24" s="66"/>
      <c r="P24" s="66">
        <f t="shared" si="4"/>
        <v>152</v>
      </c>
      <c r="Q24" s="66">
        <f t="shared" si="5"/>
        <v>105</v>
      </c>
      <c r="R24" s="66">
        <f t="shared" si="6"/>
        <v>96</v>
      </c>
      <c r="S24" s="66">
        <f t="shared" si="7"/>
        <v>0</v>
      </c>
      <c r="T24" s="66">
        <f t="shared" si="8"/>
        <v>353</v>
      </c>
      <c r="U24" s="66">
        <f t="shared" si="9"/>
        <v>4</v>
      </c>
      <c r="V24" t="str">
        <f t="shared" si="10"/>
        <v>PAC</v>
      </c>
      <c r="W24">
        <f t="shared" si="11"/>
        <v>353</v>
      </c>
    </row>
    <row r="25" spans="2:23" x14ac:dyDescent="0.35">
      <c r="B25" s="70" t="s">
        <v>15</v>
      </c>
      <c r="C25" s="70">
        <f>SUM(SUMIF('U11B.Tr'!G7:G50,"PR",'U11B.Tr'!J7:J50),SUMIF('U11B.Tr'!R7:R50,"PR",'U11B.Tr'!U7:U50))</f>
        <v>36</v>
      </c>
      <c r="D25" s="70">
        <f>SUM(SUMIF('U11B.Relay'!H7:H50,"PR",'U11B.Relay'!K7:K50),SUMIF('U11B.Relay'!T7:T50,"PR",'U11B.Relay'!W7:W50))</f>
        <v>16</v>
      </c>
      <c r="E25" s="70">
        <f>SUM(SUMIF('U11B.F'!G7:G50,"PR",'U11B.F'!J7:J50),SUMIF('U11B.F'!R7:R50,"PR",'U11B.F'!U7:U50),SUMIF('U11B.F'!AC7:AC50,"PR",'U11B.F'!AF7:AF50),SUMIF('U11B.F'!AN7:AN50,"PR",'U11B.F'!AQ7:AQ50),SUMIF('U11B.F'!AY7:AY50,"PR",'U11B.F'!BB7:BB50),SUMIF('U11B.F'!BJ7:BJ50,"PR",'U11B.F'!BM7:BM50),SUMIF('U11B.F'!BU7:BU50,"PR",'U11B.F'!BX7:BX50),SUMIF('U11B.F'!CF7:CF50,"PR",'U11B.F'!CI7:CI50),SUMIF('U11B.F'!CQ7:CQ50,"PR",'U11B.F'!CT7:CT50))</f>
        <v>165</v>
      </c>
      <c r="F25" s="70">
        <f>SUM(SUMIF('U11G.Tr'!G7:G50,"pr",'U11G.Tr'!J7:J50),SUMIF('U11G.Tr'!R7:R50,"pr",'U11G.Tr'!U7:U50))</f>
        <v>42</v>
      </c>
      <c r="G25" s="70">
        <f>SUM(SUMIF('U11G.Relay'!H7:H50,"pr",'U11G.Relay'!K7:K50),SUMIF('U11G.Relay'!T7:T50,"pr",'U11G.Relay'!W7:W50))</f>
        <v>20</v>
      </c>
      <c r="H25" s="70">
        <f>SUM(SUMIF('U11G.F'!G7:G50,"PR",'U11G.F'!J7:J50),SUMIF('U11G.F'!R7:R50,"PR",'U11G.F'!U7:U50),SUMIF('U11G.F'!AC7:AC50,"PR",'U11G.F'!AF7:AF50),SUMIF('U11G.F'!AN7:AN50,"PR",'U11G.F'!AQ7:AQ50),SUMIF('U11G.F'!AY7:AY50,"PR",'U11G.F'!BB7:BB50),SUMIF('U11G.F'!BJ7:BJ50,"PR",'U11G.F'!BM7:BM50),SUMIF('U11G.F'!BU7:BU50,"PR",'U11G.F'!BX7:BX50),SUMIF('U11G.F'!CF7:CF50,"PR",'U11G.F'!CI7:CI50),SUMIF('U11G.F'!CQ7:CQ50,"PR",'U11G.F'!CT7:CT50))</f>
        <v>133</v>
      </c>
      <c r="I25" s="70">
        <f>SUM(SUMIF('U13B.Tr'!G7:G50,"pr",'U13B.Tr'!J7:J50),SUMIF('U13B.Tr'!R7:R50,"pr",'U13B.Tr'!U7:U50),SUMIF('U13B.Tr'!AC7:AC50,"pr",'U13B.Tr'!AF7:AF50))</f>
        <v>42</v>
      </c>
      <c r="J25" s="70">
        <f>SUM(SUMIF('U13B.Relay'!H7:H50,"pr",'U13B.Relay'!K7:K50),SUMIF('U13B.Relay'!T7:T50,"pr",'U13B.Relay'!W7:W50),SUMIF('U13B.Relay'!AD7:AD50,"pr",'U13B.Relay'!AG7:AG50))</f>
        <v>12</v>
      </c>
      <c r="K25" s="70">
        <f>SUM(SUMIF('U13B.F'!G7:G50,"PR",'U13B.F'!J7:J50),SUMIF('U13B.F'!R7:R50,"PR",'U13B.F'!U7:U50),SUMIF('U13B.F'!AC7:AC50,"PR",'U13B.F'!AF7:AF50),SUMIF('U13B.F'!AN7:AN50,"PR",'U13B.F'!AQ7:AQ50),SUMIF('U13B.F'!AY7:AY50,"PR",'U13B.F'!BB7:BB50))</f>
        <v>75</v>
      </c>
      <c r="L25" s="70">
        <f>SUM(SUMIF('U13G.Tr'!G7:G50,"PR",'U13G.Tr'!J7:J50),SUMIF('U13G.Tr'!R7:R50,"PR",'U13G.Tr'!U7:U50),SUMIF('U13G.Tr'!AC7:AC50,"PR",'U13G.Tr'!AF7:AF50))</f>
        <v>27</v>
      </c>
      <c r="M25" s="70">
        <f>SUM(SUMIF('U13G.Relay'!H7:H50,"PR",'U13G.Relay'!K7:K50),SUMIF('U13G.Relay'!T7:T50,"PR",'U13G.Relay'!W7:W50),SUMIF('U13G.Relay'!AD7:AD50,"PR",'U13G.Relay'!AG7:AG50))</f>
        <v>10</v>
      </c>
      <c r="N25" s="70">
        <f>SUM(SUMIF('U13G.F'!G7:G50,"PR",'U13G.F'!J7:J50),SUMIF('U13G.F'!R7:R50,"PR",'U13G.F'!U7:U50),SUMIF('U13G.F'!AC7:AC50,"PR",'U13G.F'!AF7:AF50),SUMIF('U13G.F'!AN7:AN50,"PR",'U13G.F'!AQ7:AQ50),SUMIF('U13G.F'!AY7:AY50,"PR",'U13G.F'!BB7:BB50))</f>
        <v>74</v>
      </c>
      <c r="O25" s="70"/>
      <c r="P25" s="70">
        <f t="shared" si="4"/>
        <v>217</v>
      </c>
      <c r="Q25" s="70">
        <f t="shared" si="5"/>
        <v>195</v>
      </c>
      <c r="R25" s="70">
        <f t="shared" si="6"/>
        <v>129</v>
      </c>
      <c r="S25" s="70">
        <f t="shared" si="7"/>
        <v>111</v>
      </c>
      <c r="T25" s="70">
        <f t="shared" si="8"/>
        <v>652</v>
      </c>
      <c r="U25" s="70">
        <f t="shared" si="9"/>
        <v>2</v>
      </c>
      <c r="V25" t="str">
        <f t="shared" si="10"/>
        <v>PR</v>
      </c>
      <c r="W25">
        <f t="shared" si="11"/>
        <v>652</v>
      </c>
    </row>
    <row r="26" spans="2:23" x14ac:dyDescent="0.35">
      <c r="B26" s="71" t="s">
        <v>18</v>
      </c>
      <c r="C26" s="71">
        <f>SUM(SUMIF('U11B.Tr'!G7:G50,"WSP",'U11B.Tr'!J7:J50),SUMIF('U11B.Tr'!R7:R50,"WSP",'U11B.Tr'!U7:U50))</f>
        <v>0</v>
      </c>
      <c r="D26" s="71">
        <f>SUM(SUMIF('U11B.Relay'!H7:H50,"WSP",'U11B.Relay'!K7:K50),SUMIF('U11B.Relay'!T7:T50,"WSP",'U11B.Relay'!W7:W50))</f>
        <v>0</v>
      </c>
      <c r="E26" s="71">
        <f>SUM(SUMIF('U11B.F'!G7:G50,"WSP",'U11B.F'!J7:J50),SUMIF('U11B.F'!R7:R50,"WSP",'U11B.F'!U7:U50),SUMIF('U11B.F'!AC7:AC50,"WSP",'U11B.F'!AF7:AF50),SUMIF('U11B.F'!AN7:AN50,"WSP",'U11B.F'!AQ7:AQ50),SUMIF('U11B.F'!AY7:AY50,"WSP",'U11B.F'!BB7:BB50),SUMIF('U11B.F'!BJ7:BJ50,"WSP",'U11B.F'!BM7:BM50),SUMIF('U11B.F'!BU7:BU50,"WSP",'U11B.F'!BX7:BX50),SUMIF('U11B.F'!CF7:CF50,"WSP",'U11B.F'!CI7:CI50),SUMIF('U11B.F'!CQ7:CQ50,"WSP",'U11B.F'!CT7:CT50))</f>
        <v>0</v>
      </c>
      <c r="F26" s="71">
        <f>SUM(SUMIF('U11G.Tr'!G7:G50,"wsp",'U11G.Tr'!J7:J50),SUMIF('U11G.Tr'!R7:R50,"wsp",'U11G.Tr'!U7:U50))</f>
        <v>0</v>
      </c>
      <c r="G26" s="71">
        <f>SUM(SUMIF('U11G.Relay'!H7:H50,"wsp",'U11G.Relay'!K7:K50),SUMIF('U11G.Relay'!T7:T50,"wsp",'U11G.Relay'!W7:W50))</f>
        <v>0</v>
      </c>
      <c r="H26" s="71">
        <f>SUM(SUMIF('U11G.F'!G7:G50,"WSP",'U11G.F'!J7:J50),SUMIF('U11G.F'!R7:R50,"WSP",'U11G.F'!U7:U50),SUMIF('U11G.F'!AC7:AC50,"WSP",'U11G.F'!AF7:AF50),SUMIF('U11G.F'!AN7:AN50,"WSP",'U11G.F'!AQ7:AQ50),SUMIF('U11G.F'!AY7:AY50,"WSP",'U11G.F'!BB7:BB50),SUMIF('U11G.F'!BJ7:BJ50,"WSP",'U11G.F'!BM7:BM50),SUMIF('U11G.F'!BU7:BU50,"WSP",'U11G.F'!BX7:BX50),SUMIF('U11G.F'!CF7:CF50,"WSP",'U11G.F'!CI7:CI50),SUMIF('U11G.F'!CQ7:CQ50,"WSP",'U11G.F'!CT7:CT50))</f>
        <v>0</v>
      </c>
      <c r="I26" s="71">
        <f>SUM(SUMIF('U13B.Tr'!G7:G50,"wsp",'U13B.Tr'!J7:J50),SUMIF('U13B.Tr'!R7:R50,"wsp",'U13B.Tr'!U7:U50),SUMIF('U13B.Tr'!AC7:AC50,"wsp",'U13B.Tr'!AF7:AF50))</f>
        <v>0</v>
      </c>
      <c r="J26" s="71">
        <f>SUM(SUMIF('U13B.Relay'!H7:H50,"wsp",'U13B.Relay'!K7:K50),SUMIF('U13B.Relay'!T7:T50,"wsp",'U13B.Relay'!W7:W50),SUMIF('U13B.Relay'!AD7:AD50,"wsp",'U13B.Relay'!AG7:AG50))</f>
        <v>0</v>
      </c>
      <c r="K26" s="71">
        <f>SUM(SUMIF('U13B.F'!G7:G50,"WSP",'U13B.F'!J7:J50),SUMIF('U13B.F'!R7:R50,"WSP",'U13B.F'!U7:U50),SUMIF('U13B.F'!AC7:AC50,"WSP",'U13B.F'!AF7:AF50),SUMIF('U13B.F'!AN7:AN50,"WSP",'U13B.F'!AQ7:AQ50),SUMIF('U13B.F'!AY7:AY50,"WSP",'U13B.F'!BB7:BB50))</f>
        <v>0</v>
      </c>
      <c r="L26" s="71">
        <f>SUM(SUMIF('U13G.Tr'!G7:G50,"WSP",'U13G.Tr'!J7:J50),SUMIF('U13G.Tr'!R7:R50,"WSP",'U13G.Tr'!U7:U50),SUMIF('U13G.Tr'!AC7:AC50,"WSP",'U13G.Tr'!AF7:AF50))</f>
        <v>0</v>
      </c>
      <c r="M26" s="71">
        <f>SUM(SUMIF('U13G.Relay'!H7:H50,"WSP",'U13G.Relay'!K7:K50),SUMIF('U13G.Relay'!T7:T50,"WSP",'U13G.Relay'!W7:W50),SUMIF('U13G.Relay'!AD7:AD50,"WSP",'U13G.Relay'!AG7:AG50))</f>
        <v>0</v>
      </c>
      <c r="N26" s="71">
        <f>SUM(SUMIF('U13G.F'!G7:G50,"WSP",'U13G.F'!J7:J50),SUMIF('U13G.F'!R7:R50,"WSP",'U13G.F'!U7:U50),SUMIF('U13G.F'!AC7:AC50,"WSP",'U13G.F'!AF7:AF50),SUMIF('U13G.F'!AN7:AN50,"WSP",'U13G.F'!AQ7:AQ50),SUMIF('U13G.F'!AY7:AY50,"WSP",'U13G.F'!BB7:BB50))</f>
        <v>0</v>
      </c>
      <c r="O26" s="71"/>
      <c r="P26" s="71">
        <f t="shared" si="4"/>
        <v>0</v>
      </c>
      <c r="Q26" s="71">
        <f t="shared" si="5"/>
        <v>0</v>
      </c>
      <c r="R26" s="71">
        <f t="shared" si="6"/>
        <v>0</v>
      </c>
      <c r="S26" s="71">
        <f t="shared" si="7"/>
        <v>0</v>
      </c>
      <c r="T26" s="71">
        <f t="shared" si="8"/>
        <v>0</v>
      </c>
      <c r="U26" s="71">
        <f t="shared" si="9"/>
        <v>6</v>
      </c>
      <c r="V26" t="str">
        <f t="shared" si="10"/>
        <v>WSP</v>
      </c>
      <c r="W26">
        <f t="shared" si="11"/>
        <v>0</v>
      </c>
    </row>
    <row r="27" spans="2:23" x14ac:dyDescent="0.35">
      <c r="B27" s="68" t="s">
        <v>21</v>
      </c>
      <c r="C27" s="68">
        <f>SUM(SUMIF('U11B.Tr'!G7:G50,"WAC",'U11B.Tr'!J7:J50),SUMIF('U11B.Tr'!R7:R50,"WAC",'U11B.Tr'!U7:U50))</f>
        <v>38</v>
      </c>
      <c r="D27" s="68">
        <f>SUM(SUMIF('U11B.Relay'!H7:H50,"WAC",'U11B.Relay'!K7:K50),SUMIF('U11B.Relay'!T7:T50,"WAC",'U11B.Relay'!W7:W50))</f>
        <v>24</v>
      </c>
      <c r="E27" s="68">
        <f>SUM(SUMIF('U11B.F'!G7:G50,"WAC",'U11B.F'!J7:J50),SUMIF('U11B.F'!R7:R50,"WAC",'U11B.F'!U7:U50),SUMIF('U11B.F'!AC7:AC50,"WAC",'U11B.F'!AF7:AF50),SUMIF('U11B.F'!AN7:AN50,"WAC",'U11B.F'!AQ7:AQ50),SUMIF('U11B.F'!AY7:AY50,"WAC",'U11B.F'!BB7:BB50),SUMIF('U11B.F'!BJ7:BJ50,"WAC",'U11B.F'!BM7:BM50),SUMIF('U11B.F'!BU7:BU50,"WAC",'U11B.F'!BX7:BX50),SUMIF('U11B.F'!CF7:CF50,"WAC",'U11B.F'!CI7:CI50),SUMIF('U11B.F'!CQ7:CQ50,"WAC",'U11B.F'!CT7:CT50))</f>
        <v>139</v>
      </c>
      <c r="F27" s="68">
        <f>SUM(SUMIF('U11G.Tr'!G7:G50,"wAC",'U11G.Tr'!J7:J50),SUMIF('U11G.Tr'!R7:R50,"wAC",'U11G.Tr'!U7:U50))</f>
        <v>34</v>
      </c>
      <c r="G27" s="68">
        <f>SUM(SUMIF('U11G.Relay'!H7:H50,"wac",'U11G.Relay'!K7:K50),SUMIF('U11G.Relay'!T7:T50,"wac",'U11G.Relay'!W7:W50))</f>
        <v>12</v>
      </c>
      <c r="H27" s="68">
        <f>SUM(SUMIF('U11G.F'!G7:G50,"WAC",'U11G.F'!J7:J50),SUMIF('U11G.F'!R7:R50,"WAC",'U11G.F'!U7:U50),SUMIF('U11G.F'!AC7:AC50,"WAC",'U11G.F'!AF7:AF50),SUMIF('U11G.F'!AN7:AN50,"WAC",'U11G.F'!AQ7:AQ50),SUMIF('U11G.F'!AY7:AY50,"WAC",'U11G.F'!BB7:BB50),SUMIF('U11G.F'!BJ7:BJ50,"WAC",'U11G.F'!BM7:BM50),SUMIF('U11G.F'!BU7:BU50,"WAC",'U11G.F'!BX7:BX50),SUMIF('U11G.F'!CF7:CF50,"WAC",'U11G.F'!CI7:CI50),SUMIF('U11G.F'!CQ7:CQ50,"WAC",'U11G.F'!CT7:CT50))</f>
        <v>140</v>
      </c>
      <c r="I27" s="68">
        <f>SUM(SUMIF('U13B.Tr'!G7:G50,"wAC",'U13B.Tr'!J7:J50),SUMIF('U13B.Tr'!R7:R50,"wAC",'U13B.Tr'!U7:U50),SUMIF('U13B.Tr'!AC7:AC50,"wAC",'U13B.Tr'!AF7:AF50))</f>
        <v>27</v>
      </c>
      <c r="J27" s="68">
        <f>SUM(SUMIF('U13B.Relay'!H7:H50,"wAC",'U13B.Relay'!K7:K50),SUMIF('U13B.Relay'!T7:T50,"wAC",'U13B.Relay'!W7:W50),SUMIF('U13B.Relay'!AD7:AD50,"wAC",'U13B.Relay'!AG7:AG50))</f>
        <v>24</v>
      </c>
      <c r="K27" s="68">
        <f>SUM(SUMIF('U13B.F'!G7:G50,"WAC",'U13B.F'!J7:J50),SUMIF('U13B.F'!R7:R50,"WAC",'U13B.F'!U7:U50),SUMIF('U13B.F'!AC7:AC50,"WAC",'U13B.F'!AF7:AF50),SUMIF('U13B.F'!AN7:AN50,"WAC",'U13B.F'!AQ7:AQ50),SUMIF('U13B.F'!AY7:AY50,"WAC",'U13B.F'!BB7:BB50))</f>
        <v>78</v>
      </c>
      <c r="L27" s="68">
        <f>SUM(SUMIF('U13G.Tr'!G7:G50,"WAC",'U13G.Tr'!J7:J50),SUMIF('U13G.Tr'!R7:R50,"WAC",'U13G.Tr'!U7:U50),SUMIF('U13G.Tr'!AC7:AC50,"WAC",'U13G.Tr'!AF7:AF50))</f>
        <v>56</v>
      </c>
      <c r="M27" s="68">
        <f>SUM(SUMIF('U13G.Relay'!H7:H50,"WAC",'U13G.Relay'!K7:K50),SUMIF('U13G.Relay'!T7:T50,"WAC",'U13G.Relay'!W7:W50),SUMIF('U13G.Relay'!AD7:AD50,"WAC",'U13G.Relay'!AG7:AG50))</f>
        <v>24</v>
      </c>
      <c r="N27" s="68">
        <f>SUM(SUMIF('U13G.F'!G7:G50,"WAC",'U13G.F'!J7:J50),SUMIF('U13G.F'!R7:R50,"WAC",'U13G.F'!U7:U50),SUMIF('U13G.F'!AC7:AC50,"WAC",'U13G.F'!AF7:AF50),SUMIF('U13G.F'!AN7:AN50,"WAC",'U13G.F'!AQ7:AQ50),SUMIF('U13G.F'!AY7:AY50,"WAC",'U13G.F'!BB7:BB50))</f>
        <v>105</v>
      </c>
      <c r="O27" s="68"/>
      <c r="P27" s="68">
        <f t="shared" si="4"/>
        <v>201</v>
      </c>
      <c r="Q27" s="68">
        <f t="shared" si="5"/>
        <v>186</v>
      </c>
      <c r="R27" s="68">
        <f t="shared" si="6"/>
        <v>129</v>
      </c>
      <c r="S27" s="68">
        <f t="shared" si="7"/>
        <v>185</v>
      </c>
      <c r="T27" s="68">
        <f t="shared" si="8"/>
        <v>701</v>
      </c>
      <c r="U27" s="68">
        <f t="shared" si="9"/>
        <v>1</v>
      </c>
      <c r="V27" t="str">
        <f t="shared" si="10"/>
        <v>WAC</v>
      </c>
      <c r="W27">
        <f t="shared" si="11"/>
        <v>701</v>
      </c>
    </row>
  </sheetData>
  <mergeCells count="1">
    <mergeCell ref="P20:T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05CC0-7025-4006-A94B-BEC776C49699}">
  <sheetPr codeName="Sheet7">
    <tabColor rgb="FF9FE6FF"/>
  </sheetPr>
  <dimension ref="A1:CT50"/>
  <sheetViews>
    <sheetView tabSelected="1" topLeftCell="BY1" zoomScaleNormal="100" workbookViewId="0">
      <selection activeCell="CK6" sqref="CK6:CP50"/>
    </sheetView>
  </sheetViews>
  <sheetFormatPr defaultRowHeight="14.5" x14ac:dyDescent="0.35"/>
  <cols>
    <col min="1" max="2" width="8.7265625" customWidth="1"/>
    <col min="3" max="3" width="15.26953125" customWidth="1"/>
    <col min="4" max="4" width="18" customWidth="1"/>
    <col min="5" max="5" width="8.7265625" style="123" customWidth="1"/>
    <col min="6" max="6" width="7.453125" customWidth="1"/>
    <col min="7" max="7" width="4.90625" hidden="1" customWidth="1"/>
    <col min="8" max="8" width="5.54296875" hidden="1" customWidth="1"/>
    <col min="9" max="9" width="6.1796875" hidden="1" customWidth="1"/>
    <col min="10" max="10" width="5.90625" customWidth="1"/>
    <col min="11" max="11" width="4.54296875" customWidth="1"/>
    <col min="12" max="13" width="8.7265625" customWidth="1"/>
    <col min="14" max="14" width="15.26953125" customWidth="1"/>
    <col min="15" max="15" width="18" customWidth="1"/>
    <col min="16" max="16" width="8.7265625" style="123" customWidth="1"/>
    <col min="17" max="17" width="7.453125" customWidth="1"/>
    <col min="18" max="18" width="4.90625" hidden="1" customWidth="1"/>
    <col min="19" max="20" width="2.81640625" hidden="1" customWidth="1"/>
    <col min="21" max="21" width="5.90625" customWidth="1"/>
    <col min="22" max="22" width="4.453125" customWidth="1"/>
    <col min="25" max="25" width="15.26953125" customWidth="1"/>
    <col min="26" max="26" width="18" customWidth="1"/>
    <col min="27" max="27" width="8.7265625" style="127"/>
    <col min="28" max="28" width="7.453125" bestFit="1" customWidth="1"/>
    <col min="29" max="29" width="4.90625" hidden="1" customWidth="1"/>
    <col min="30" max="30" width="2.81640625" hidden="1" customWidth="1"/>
    <col min="31" max="31" width="1.81640625" hidden="1" customWidth="1"/>
    <col min="32" max="32" width="5.90625" bestFit="1" customWidth="1"/>
    <col min="33" max="33" width="3.90625" customWidth="1"/>
    <col min="36" max="36" width="15.7265625" customWidth="1"/>
    <col min="37" max="37" width="21" customWidth="1"/>
    <col min="38" max="38" width="8.7265625" style="127"/>
    <col min="39" max="39" width="7.453125" bestFit="1" customWidth="1"/>
    <col min="40" max="40" width="4.90625" hidden="1" customWidth="1"/>
    <col min="41" max="41" width="2.81640625" hidden="1" customWidth="1"/>
    <col min="42" max="42" width="1.81640625" hidden="1" customWidth="1"/>
    <col min="43" max="43" width="5.90625" bestFit="1" customWidth="1"/>
    <col min="44" max="44" width="3.36328125" customWidth="1"/>
    <col min="47" max="47" width="14.26953125" customWidth="1"/>
    <col min="48" max="48" width="14" customWidth="1"/>
    <col min="49" max="49" width="8.7265625" style="127"/>
    <col min="50" max="50" width="7.453125" bestFit="1" customWidth="1"/>
    <col min="51" max="51" width="4.90625" hidden="1" customWidth="1"/>
    <col min="52" max="52" width="2.81640625" hidden="1" customWidth="1"/>
    <col min="53" max="53" width="1.81640625" hidden="1" customWidth="1"/>
    <col min="54" max="54" width="5.90625" bestFit="1" customWidth="1"/>
    <col min="55" max="55" width="8.90625" customWidth="1"/>
    <col min="58" max="58" width="13.26953125" customWidth="1"/>
    <col min="59" max="59" width="14" customWidth="1"/>
    <col min="60" max="60" width="8.7265625" style="127"/>
    <col min="61" max="61" width="7.453125" bestFit="1" customWidth="1"/>
    <col min="62" max="62" width="4.90625" hidden="1" customWidth="1"/>
    <col min="63" max="63" width="2.81640625" hidden="1" customWidth="1"/>
    <col min="64" max="64" width="1.81640625" hidden="1" customWidth="1"/>
    <col min="65" max="65" width="5.90625" bestFit="1" customWidth="1"/>
    <col min="66" max="66" width="10.26953125" customWidth="1"/>
    <col min="67" max="68" width="8.7265625" customWidth="1"/>
    <col min="69" max="69" width="14.26953125" customWidth="1"/>
    <col min="70" max="70" width="16" customWidth="1"/>
    <col min="71" max="71" width="8.7265625" style="127" customWidth="1"/>
    <col min="72" max="72" width="7.453125" customWidth="1"/>
    <col min="73" max="73" width="4.26953125" hidden="1" customWidth="1"/>
    <col min="74" max="74" width="2.81640625" hidden="1" customWidth="1"/>
    <col min="75" max="75" width="1.81640625" hidden="1" customWidth="1"/>
    <col min="76" max="76" width="5.90625" customWidth="1"/>
    <col min="77" max="77" width="3.6328125" customWidth="1"/>
    <col min="80" max="80" width="15.26953125" customWidth="1"/>
    <col min="81" max="81" width="14.81640625" customWidth="1"/>
    <col min="82" max="82" width="8.7265625" style="123"/>
    <col min="83" max="83" width="7.453125" bestFit="1" customWidth="1"/>
    <col min="84" max="84" width="4.90625" hidden="1" customWidth="1"/>
    <col min="85" max="85" width="2.81640625" hidden="1" customWidth="1"/>
    <col min="86" max="86" width="1.81640625" hidden="1" customWidth="1"/>
    <col min="87" max="87" width="5.90625" bestFit="1" customWidth="1"/>
    <col min="88" max="88" width="6.6328125" customWidth="1"/>
    <col min="89" max="90" width="8.7265625" customWidth="1"/>
    <col min="91" max="91" width="12.26953125" customWidth="1"/>
    <col min="92" max="92" width="12.7265625" customWidth="1"/>
    <col min="93" max="93" width="8.7265625" style="123" customWidth="1"/>
    <col min="94" max="94" width="7.453125" customWidth="1"/>
    <col min="95" max="95" width="4.90625" hidden="1" customWidth="1"/>
    <col min="96" max="96" width="2.81640625" hidden="1" customWidth="1"/>
    <col min="97" max="97" width="1.81640625" hidden="1" customWidth="1"/>
    <col min="98" max="98" width="5.90625" customWidth="1"/>
  </cols>
  <sheetData>
    <row r="1" spans="1:98" ht="31" x14ac:dyDescent="0.7">
      <c r="A1" s="154" t="s">
        <v>556</v>
      </c>
      <c r="B1" s="154"/>
      <c r="C1" s="154"/>
      <c r="D1" s="154"/>
      <c r="E1" s="154"/>
      <c r="F1" s="154"/>
      <c r="G1" s="154"/>
      <c r="H1" s="154"/>
      <c r="I1" s="154"/>
      <c r="J1" s="154"/>
      <c r="K1" s="154"/>
      <c r="L1" s="154"/>
      <c r="M1" s="154"/>
      <c r="N1" s="154"/>
      <c r="O1" s="154"/>
      <c r="P1" s="154"/>
      <c r="Q1" s="154"/>
      <c r="R1" s="154"/>
      <c r="S1" s="154"/>
      <c r="T1" s="154"/>
      <c r="U1" s="155"/>
      <c r="V1" s="48"/>
      <c r="W1" s="48"/>
      <c r="X1" s="48"/>
      <c r="Y1" s="48"/>
      <c r="Z1" s="48"/>
      <c r="AA1" s="124"/>
      <c r="AB1" s="48"/>
      <c r="AC1" s="48"/>
      <c r="AD1" s="48"/>
      <c r="AE1" s="48"/>
      <c r="AF1" s="48"/>
      <c r="AG1" s="48"/>
      <c r="AH1" s="48"/>
    </row>
    <row r="3" spans="1:98" x14ac:dyDescent="0.35">
      <c r="A3" s="161" t="s">
        <v>61</v>
      </c>
      <c r="B3" s="161"/>
      <c r="C3" s="161"/>
      <c r="D3" s="161"/>
      <c r="E3" s="161"/>
      <c r="F3" s="161"/>
      <c r="G3" s="60"/>
      <c r="H3" s="60"/>
      <c r="I3" s="60"/>
      <c r="J3" s="60"/>
      <c r="L3" s="161" t="s">
        <v>57</v>
      </c>
      <c r="M3" s="161"/>
      <c r="N3" s="161"/>
      <c r="O3" s="161"/>
      <c r="P3" s="161"/>
      <c r="Q3" s="161"/>
      <c r="R3" s="60"/>
      <c r="S3" s="60"/>
      <c r="T3" s="60"/>
      <c r="U3" s="60"/>
      <c r="W3" s="160" t="s">
        <v>63</v>
      </c>
      <c r="X3" s="160"/>
      <c r="Y3" s="160"/>
      <c r="Z3" s="160"/>
      <c r="AA3" s="160"/>
      <c r="AB3" s="160"/>
      <c r="AC3" s="56"/>
      <c r="AD3" s="56"/>
      <c r="AE3" s="56"/>
      <c r="AF3" s="56"/>
      <c r="AH3" s="162" t="s">
        <v>46</v>
      </c>
      <c r="AI3" s="162"/>
      <c r="AJ3" s="162"/>
      <c r="AK3" s="162"/>
      <c r="AL3" s="162"/>
      <c r="AM3" s="162"/>
      <c r="AN3" s="61"/>
      <c r="AO3" s="61"/>
      <c r="AP3" s="61"/>
      <c r="AQ3" s="61"/>
      <c r="AS3" s="164" t="s">
        <v>58</v>
      </c>
      <c r="AT3" s="164"/>
      <c r="AU3" s="164"/>
      <c r="AV3" s="164"/>
      <c r="AW3" s="164"/>
      <c r="AX3" s="164"/>
      <c r="AY3" s="57"/>
      <c r="AZ3" s="57"/>
      <c r="BA3" s="57"/>
      <c r="BB3" s="57"/>
      <c r="BD3" s="160" t="s">
        <v>47</v>
      </c>
      <c r="BE3" s="160"/>
      <c r="BF3" s="160"/>
      <c r="BG3" s="160"/>
      <c r="BH3" s="160"/>
      <c r="BI3" s="160"/>
      <c r="BJ3" s="56"/>
      <c r="BK3" s="56"/>
      <c r="BL3" s="56"/>
      <c r="BM3" s="56"/>
      <c r="BO3" s="165" t="s">
        <v>39</v>
      </c>
      <c r="BP3" s="165"/>
      <c r="BQ3" s="165"/>
      <c r="BR3" s="165"/>
      <c r="BS3" s="165"/>
      <c r="BT3" s="165"/>
      <c r="BU3" s="58"/>
      <c r="BV3" s="58"/>
      <c r="BW3" s="58"/>
      <c r="BX3" s="58"/>
      <c r="BZ3" s="166" t="s">
        <v>51</v>
      </c>
      <c r="CA3" s="166"/>
      <c r="CB3" s="166"/>
      <c r="CC3" s="166"/>
      <c r="CD3" s="166"/>
      <c r="CE3" s="166"/>
      <c r="CF3" s="59"/>
      <c r="CG3" s="59"/>
      <c r="CH3" s="59"/>
      <c r="CI3" s="59"/>
      <c r="CK3" s="159" t="s">
        <v>52</v>
      </c>
      <c r="CL3" s="159"/>
      <c r="CM3" s="159"/>
      <c r="CN3" s="159"/>
      <c r="CO3" s="159"/>
      <c r="CP3" s="159"/>
      <c r="CQ3" s="159"/>
      <c r="CR3" s="159"/>
      <c r="CS3" s="159"/>
      <c r="CT3" s="159"/>
    </row>
    <row r="4" spans="1:98"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7"/>
      <c r="AT4" s="47"/>
      <c r="AU4" s="47"/>
      <c r="AV4" s="47"/>
      <c r="AW4" s="129"/>
      <c r="AX4" s="47"/>
      <c r="AY4" s="47"/>
      <c r="AZ4" s="47"/>
      <c r="BA4" s="47"/>
      <c r="BB4" s="47"/>
      <c r="BD4" s="43"/>
      <c r="BE4" s="43"/>
      <c r="BF4" s="43"/>
      <c r="BG4" s="43"/>
      <c r="BH4" s="125"/>
      <c r="BI4" s="43"/>
      <c r="BJ4" s="43"/>
      <c r="BK4" s="43"/>
      <c r="BL4" s="43"/>
      <c r="BM4" s="43"/>
      <c r="BO4" s="41"/>
      <c r="BP4" s="41"/>
      <c r="BQ4" s="41"/>
      <c r="BR4" s="41"/>
      <c r="BS4" s="130"/>
      <c r="BT4" s="41"/>
      <c r="BU4" s="41"/>
      <c r="BV4" s="41"/>
      <c r="BW4" s="41"/>
      <c r="BX4" s="41"/>
      <c r="BZ4" s="44"/>
      <c r="CA4" s="44"/>
      <c r="CB4" s="44"/>
      <c r="CC4" s="44"/>
      <c r="CD4" s="131"/>
      <c r="CE4" s="44"/>
      <c r="CF4" s="44"/>
      <c r="CG4" s="44"/>
      <c r="CH4" s="44"/>
      <c r="CI4" s="44"/>
      <c r="CK4" s="40"/>
      <c r="CL4" s="40"/>
      <c r="CM4" s="40"/>
      <c r="CN4" s="40"/>
      <c r="CO4" s="132"/>
      <c r="CP4" s="40"/>
      <c r="CQ4" s="40"/>
      <c r="CR4" s="40"/>
      <c r="CS4" s="40"/>
      <c r="CT4" s="40"/>
    </row>
    <row r="5" spans="1:98"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7" t="s">
        <v>42</v>
      </c>
      <c r="AT5" s="47"/>
      <c r="AU5" s="47"/>
      <c r="AV5" s="47"/>
      <c r="AW5" s="129"/>
      <c r="AX5" s="47"/>
      <c r="AY5" s="47"/>
      <c r="AZ5" s="47"/>
      <c r="BA5" s="47"/>
      <c r="BB5" s="47"/>
      <c r="BD5" s="43" t="s">
        <v>42</v>
      </c>
      <c r="BE5" s="43"/>
      <c r="BF5" s="43"/>
      <c r="BG5" s="43"/>
      <c r="BH5" s="125"/>
      <c r="BI5" s="43"/>
      <c r="BJ5" s="43"/>
      <c r="BK5" s="43"/>
      <c r="BL5" s="43"/>
      <c r="BM5" s="43"/>
      <c r="BO5" s="41" t="s">
        <v>42</v>
      </c>
      <c r="BP5" s="41"/>
      <c r="BQ5" s="41"/>
      <c r="BR5" s="41"/>
      <c r="BS5" s="130"/>
      <c r="BT5" s="41"/>
      <c r="BU5" s="41"/>
      <c r="BV5" s="41"/>
      <c r="BW5" s="41"/>
      <c r="BX5" s="41"/>
      <c r="BZ5" s="44" t="s">
        <v>42</v>
      </c>
      <c r="CA5" s="44"/>
      <c r="CB5" s="44"/>
      <c r="CC5" s="44"/>
      <c r="CD5" s="131"/>
      <c r="CE5" s="44"/>
      <c r="CF5" s="44"/>
      <c r="CG5" s="44"/>
      <c r="CH5" s="44"/>
      <c r="CI5" s="44"/>
      <c r="CK5" s="40" t="s">
        <v>42</v>
      </c>
      <c r="CL5" s="40"/>
      <c r="CM5" s="40"/>
      <c r="CN5" s="40"/>
      <c r="CO5" s="132"/>
      <c r="CP5" s="40"/>
      <c r="CQ5" s="40"/>
      <c r="CR5" s="40"/>
      <c r="CS5" s="40"/>
      <c r="CT5" s="40"/>
    </row>
    <row r="6" spans="1:98" x14ac:dyDescent="0.35">
      <c r="A6" s="21" t="s">
        <v>29</v>
      </c>
      <c r="B6" s="21" t="s">
        <v>53</v>
      </c>
      <c r="C6" s="21" t="s">
        <v>54</v>
      </c>
      <c r="D6" s="21" t="s">
        <v>55</v>
      </c>
      <c r="E6" s="122" t="s">
        <v>56</v>
      </c>
      <c r="F6" s="21" t="s">
        <v>44</v>
      </c>
      <c r="G6" s="64" t="s">
        <v>72</v>
      </c>
      <c r="H6" s="64" t="s">
        <v>102</v>
      </c>
      <c r="I6" s="64" t="s">
        <v>103</v>
      </c>
      <c r="J6" s="64" t="s">
        <v>71</v>
      </c>
      <c r="L6" s="21" t="s">
        <v>29</v>
      </c>
      <c r="M6" s="21" t="s">
        <v>53</v>
      </c>
      <c r="N6" s="21" t="s">
        <v>54</v>
      </c>
      <c r="O6" s="21" t="s">
        <v>55</v>
      </c>
      <c r="P6" s="122" t="s">
        <v>56</v>
      </c>
      <c r="Q6" s="21" t="s">
        <v>44</v>
      </c>
      <c r="R6" s="64" t="s">
        <v>72</v>
      </c>
      <c r="S6" s="64"/>
      <c r="T6" s="64"/>
      <c r="U6" s="64" t="s">
        <v>71</v>
      </c>
      <c r="W6" s="21" t="s">
        <v>29</v>
      </c>
      <c r="X6" s="21" t="s">
        <v>53</v>
      </c>
      <c r="Y6" s="21" t="s">
        <v>54</v>
      </c>
      <c r="Z6" s="21" t="s">
        <v>55</v>
      </c>
      <c r="AA6" s="126" t="s">
        <v>56</v>
      </c>
      <c r="AB6" s="21" t="s">
        <v>44</v>
      </c>
      <c r="AC6" s="64" t="s">
        <v>72</v>
      </c>
      <c r="AD6" s="64"/>
      <c r="AE6" s="64"/>
      <c r="AF6" s="64" t="s">
        <v>71</v>
      </c>
      <c r="AH6" s="21" t="s">
        <v>29</v>
      </c>
      <c r="AI6" s="21" t="s">
        <v>53</v>
      </c>
      <c r="AJ6" s="21" t="s">
        <v>54</v>
      </c>
      <c r="AK6" s="21" t="s">
        <v>55</v>
      </c>
      <c r="AL6" s="126" t="s">
        <v>59</v>
      </c>
      <c r="AM6" s="21" t="s">
        <v>44</v>
      </c>
      <c r="AN6" s="64" t="s">
        <v>72</v>
      </c>
      <c r="AO6" s="64"/>
      <c r="AP6" s="64"/>
      <c r="AQ6" s="64" t="s">
        <v>71</v>
      </c>
      <c r="AS6" s="21" t="s">
        <v>29</v>
      </c>
      <c r="AT6" s="21" t="s">
        <v>53</v>
      </c>
      <c r="AU6" s="21" t="s">
        <v>54</v>
      </c>
      <c r="AV6" s="21" t="s">
        <v>55</v>
      </c>
      <c r="AW6" s="126" t="s">
        <v>56</v>
      </c>
      <c r="AX6" s="21" t="s">
        <v>44</v>
      </c>
      <c r="AY6" s="64" t="s">
        <v>72</v>
      </c>
      <c r="AZ6" s="64"/>
      <c r="BA6" s="64"/>
      <c r="BB6" s="64" t="s">
        <v>71</v>
      </c>
      <c r="BD6" s="21" t="s">
        <v>29</v>
      </c>
      <c r="BE6" s="21" t="s">
        <v>53</v>
      </c>
      <c r="BF6" s="21" t="s">
        <v>54</v>
      </c>
      <c r="BG6" s="21" t="s">
        <v>55</v>
      </c>
      <c r="BH6" s="126" t="s">
        <v>60</v>
      </c>
      <c r="BI6" s="21" t="s">
        <v>44</v>
      </c>
      <c r="BJ6" s="64" t="s">
        <v>72</v>
      </c>
      <c r="BK6" s="64"/>
      <c r="BL6" s="64"/>
      <c r="BM6" s="64" t="s">
        <v>71</v>
      </c>
      <c r="BO6" s="21" t="s">
        <v>29</v>
      </c>
      <c r="BP6" s="21" t="s">
        <v>53</v>
      </c>
      <c r="BQ6" s="21" t="s">
        <v>54</v>
      </c>
      <c r="BR6" s="21" t="s">
        <v>55</v>
      </c>
      <c r="BS6" s="126" t="s">
        <v>43</v>
      </c>
      <c r="BT6" s="21" t="s">
        <v>44</v>
      </c>
      <c r="BU6" s="64" t="s">
        <v>72</v>
      </c>
      <c r="BV6" s="64"/>
      <c r="BW6" s="64"/>
      <c r="BX6" s="64" t="s">
        <v>71</v>
      </c>
      <c r="BZ6" s="21" t="s">
        <v>29</v>
      </c>
      <c r="CA6" s="21" t="s">
        <v>53</v>
      </c>
      <c r="CB6" s="21" t="s">
        <v>54</v>
      </c>
      <c r="CC6" s="21" t="s">
        <v>55</v>
      </c>
      <c r="CD6" s="122" t="s">
        <v>56</v>
      </c>
      <c r="CE6" s="21" t="s">
        <v>44</v>
      </c>
      <c r="CF6" s="64" t="s">
        <v>72</v>
      </c>
      <c r="CG6" s="64"/>
      <c r="CH6" s="64"/>
      <c r="CI6" s="64" t="s">
        <v>71</v>
      </c>
      <c r="CK6" s="21" t="s">
        <v>29</v>
      </c>
      <c r="CL6" s="21" t="s">
        <v>53</v>
      </c>
      <c r="CM6" s="21" t="s">
        <v>54</v>
      </c>
      <c r="CN6" s="21" t="s">
        <v>55</v>
      </c>
      <c r="CO6" s="122" t="s">
        <v>56</v>
      </c>
      <c r="CP6" s="21" t="s">
        <v>44</v>
      </c>
      <c r="CQ6" s="64" t="s">
        <v>72</v>
      </c>
      <c r="CR6" s="64"/>
      <c r="CS6" s="64"/>
      <c r="CT6" s="64" t="s">
        <v>71</v>
      </c>
    </row>
    <row r="7" spans="1:98" x14ac:dyDescent="0.35">
      <c r="A7" s="45">
        <v>126</v>
      </c>
      <c r="B7" s="21" t="str">
        <f>_xlfn.XLOOKUP(A7,Admin!$A$2:$A$601,Admin!$C$2:$C$601,"",0)</f>
        <v>U11B BAC</v>
      </c>
      <c r="C7" s="21" t="str">
        <f>_xlfn.XLOOKUP(A7,Admin!$A$2:$A$601,Admin!$D$2:$D$601,"",0)</f>
        <v>Floyd</v>
      </c>
      <c r="D7" s="21" t="str">
        <f>_xlfn.XLOOKUP(A7,Admin!$A$2:$A$601,Admin!$E$2:$E$601,"",0)</f>
        <v>Billings</v>
      </c>
      <c r="E7" s="84">
        <v>1.88</v>
      </c>
      <c r="F7" s="21">
        <f t="shared" ref="F7:F50" si="0">IFERROR(RANK(E7,E$7:E$50,0),"")</f>
        <v>1</v>
      </c>
      <c r="G7" t="str">
        <f>_xlfn.XLOOKUP(A7,Admin!$A$2:$A$601,Admin!$F$2:$F$601,"",0)</f>
        <v>BAC</v>
      </c>
      <c r="H7">
        <f>COUNTIF(G$7:G7,G7)</f>
        <v>1</v>
      </c>
      <c r="I7">
        <f>IF(E7=0,"",IF(H7&lt;3,COUNTIF(H$7:H7,"&lt;3"),0))</f>
        <v>1</v>
      </c>
      <c r="J7">
        <f t="shared" ref="J7:J50" si="1">IFERROR(IF(I7&gt;0,VLOOKUP(MIN(F7,I7),scoretb,2,FALSE),""),"")</f>
        <v>12</v>
      </c>
      <c r="L7" s="45">
        <v>418</v>
      </c>
      <c r="M7" s="21" t="str">
        <f>_xlfn.XLOOKUP(L7,Admin!$A$2:$A$601,Admin!$C$2:$C$601,"",0)</f>
        <v>U11B PR</v>
      </c>
      <c r="N7" s="21" t="str">
        <f>_xlfn.XLOOKUP(L7,Admin!$A$2:$A$601,Admin!$D$2:$D$601,"",0)</f>
        <v>Douglas</v>
      </c>
      <c r="O7" s="21" t="str">
        <f>_xlfn.XLOOKUP(L7,Admin!$A$2:$A$601,Admin!$E$2:$E$601,"",0)</f>
        <v>Greenslade</v>
      </c>
      <c r="P7" s="84">
        <v>5.44</v>
      </c>
      <c r="Q7" s="21">
        <f t="shared" ref="Q7:Q50" si="2">IFERROR(RANK(P7,P$7:P$50,0),"")</f>
        <v>1</v>
      </c>
      <c r="R7" t="str">
        <f>_xlfn.XLOOKUP(L7,Admin!$A$2:$A$601,Admin!$F$2:$F$601,"",0)</f>
        <v>PR</v>
      </c>
      <c r="S7">
        <f>COUNTIF(R$7:R7,R7)</f>
        <v>1</v>
      </c>
      <c r="T7">
        <f>IF(P7=0,"",IF(S7&lt;3,COUNTIF(S$7:S7,"&lt;3"),0))</f>
        <v>1</v>
      </c>
      <c r="U7">
        <f t="shared" ref="U7:U50" si="3">IFERROR(IF(T7&gt;0,VLOOKUP(MIN(Q7,T7),scoretb,2,FALSE),""),"")</f>
        <v>12</v>
      </c>
      <c r="W7" s="45">
        <v>424</v>
      </c>
      <c r="X7" s="21" t="str">
        <f>_xlfn.XLOOKUP(W7,Admin!$A$2:$A$601,Admin!$C$2:$C$601,"",0)</f>
        <v>U11B PR</v>
      </c>
      <c r="Y7" s="21" t="str">
        <f>_xlfn.XLOOKUP(W7,Admin!$A$2:$A$601,Admin!$D$2:$D$601,"",0)</f>
        <v>Leo</v>
      </c>
      <c r="Z7" s="21" t="str">
        <f>_xlfn.XLOOKUP(W7,Admin!$A$2:$A$601,Admin!$E$2:$E$601,"",0)</f>
        <v>Amey</v>
      </c>
      <c r="AA7" s="114">
        <v>44</v>
      </c>
      <c r="AB7" s="21">
        <f t="shared" ref="AB7:AB50" si="4">IFERROR(RANK(AA7,AA$7:AA$50,0),"")</f>
        <v>1</v>
      </c>
      <c r="AC7" t="str">
        <f>_xlfn.XLOOKUP(W7,Admin!$A$2:$A$601,Admin!$F$2:$F$601,"",0)</f>
        <v>PR</v>
      </c>
      <c r="AD7">
        <f>COUNTIF(AC$7:AC7,AC7)</f>
        <v>1</v>
      </c>
      <c r="AE7">
        <f>IF(AA7=0,"",IF(AD7&lt;3,COUNTIF(AD$7:AD7,"&lt;3"),0))</f>
        <v>1</v>
      </c>
      <c r="AF7">
        <f t="shared" ref="AF7:AF50" si="5">IFERROR(IF(AE7&gt;0,VLOOKUP(MIN(AB7,AE7),scoretb,2,FALSE),""),"")</f>
        <v>12</v>
      </c>
      <c r="AH7" s="45">
        <v>119</v>
      </c>
      <c r="AI7" s="21" t="str">
        <f>_xlfn.XLOOKUP(AH7,Admin!$A$2:$A$601,Admin!$C$2:$C$601,"",0)</f>
        <v>U11B BAC</v>
      </c>
      <c r="AJ7" s="21" t="str">
        <f>_xlfn.XLOOKUP(AH7,Admin!$A$2:$A$601,Admin!$D$2:$D$601,"",0)</f>
        <v>Jayton</v>
      </c>
      <c r="AK7" s="21" t="str">
        <f>_xlfn.XLOOKUP(AH7,Admin!$A$2:$A$601,Admin!$E$2:$E$601,"",0)</f>
        <v>Welsh</v>
      </c>
      <c r="AL7" s="114">
        <v>56</v>
      </c>
      <c r="AM7" s="21">
        <f t="shared" ref="AM7:AM50" si="6">IFERROR(RANK(AL7,AL$7:AL$50,0),"")</f>
        <v>1</v>
      </c>
      <c r="AN7" t="str">
        <f>_xlfn.XLOOKUP(AH7,Admin!$A$2:$A$601,Admin!$F$2:$F$601,"",0)</f>
        <v>BAC</v>
      </c>
      <c r="AO7">
        <f>COUNTIF(AN$7:AN7,AN7)</f>
        <v>1</v>
      </c>
      <c r="AP7">
        <f>IF(AL7=0,"",IF(AO7&lt;3,COUNTIF(AO$7:AO7,"&lt;3"),0))</f>
        <v>1</v>
      </c>
      <c r="AQ7">
        <f t="shared" ref="AQ7:AQ50" si="7">IFERROR(IF(AP7&gt;0,VLOOKUP(MIN(AM7,AP7),scoretb,2,FALSE),""),"")</f>
        <v>12</v>
      </c>
      <c r="AS7" s="45">
        <v>429</v>
      </c>
      <c r="AT7" s="21" t="str">
        <f>_xlfn.XLOOKUP(AS7,Admin!$A$2:$A$601,Admin!$C$2:$C$601,"",0)</f>
        <v>U11B PR</v>
      </c>
      <c r="AU7" s="21" t="str">
        <f>_xlfn.XLOOKUP(AS7,Admin!$A$2:$A$601,Admin!$D$2:$D$601,"",0)</f>
        <v>Oliver</v>
      </c>
      <c r="AV7" s="21" t="str">
        <f>_xlfn.XLOOKUP(AS7,Admin!$A$2:$A$601,Admin!$E$2:$E$601,"",0)</f>
        <v>Nightingale</v>
      </c>
      <c r="AW7" s="83">
        <v>14</v>
      </c>
      <c r="AX7" s="21">
        <f t="shared" ref="AX7:AX50" si="8">IFERROR(RANK(AW7,AW$7:AW$50,1),"")</f>
        <v>1</v>
      </c>
      <c r="AY7" t="str">
        <f>_xlfn.XLOOKUP(AS7,Admin!$A$2:$A$601,Admin!$F$2:$F$601,"",0)</f>
        <v>PR</v>
      </c>
      <c r="AZ7">
        <f>COUNTIF(AY$7:AY7,AY7)</f>
        <v>1</v>
      </c>
      <c r="BA7">
        <f>IF(AW7=0,"",IF(AZ7&lt;3,COUNTIF(AZ$7:AZ7,"&lt;3"),0))</f>
        <v>1</v>
      </c>
      <c r="BB7">
        <f t="shared" ref="BB7:BB50" si="9">IFERROR(IF(BA7&gt;0,VLOOKUP(MIN(AX7,BA7),scoretb,2,FALSE),""),"")</f>
        <v>12</v>
      </c>
      <c r="BD7" s="45">
        <v>321</v>
      </c>
      <c r="BE7" s="21" t="str">
        <f>_xlfn.XLOOKUP(BD7,Admin!$A$2:$A$601,Admin!$C$2:$C$601,"",0)</f>
        <v>U11B PAC</v>
      </c>
      <c r="BF7" s="21" t="str">
        <f>_xlfn.XLOOKUP(BD7,Admin!$A$2:$A$601,Admin!$D$2:$D$601,"",0)</f>
        <v>Noah</v>
      </c>
      <c r="BG7" s="21" t="str">
        <f>_xlfn.XLOOKUP(BD7,Admin!$A$2:$A$601,Admin!$E$2:$E$601,"",0)</f>
        <v>Mc Carthy</v>
      </c>
      <c r="BH7" s="114">
        <v>17</v>
      </c>
      <c r="BI7" s="21">
        <f t="shared" ref="BI7:BI50" si="10">IFERROR(RANK(BH7,BH$7:BH$50,0),"")</f>
        <v>1</v>
      </c>
      <c r="BJ7" t="str">
        <f>_xlfn.XLOOKUP(BD7,Admin!$A$2:$A$601,Admin!$F$2:$F$601,"",0)</f>
        <v>PAC</v>
      </c>
      <c r="BK7">
        <f>COUNTIF(BJ$7:BJ7,BJ7)</f>
        <v>1</v>
      </c>
      <c r="BL7">
        <f>IF(BH7=0,"",IF(BK7&lt;3,COUNTIF(BK$7:BK7,"&lt;3"),0))</f>
        <v>1</v>
      </c>
      <c r="BM7">
        <f t="shared" ref="BM7:BM50" si="11">IFERROR(IF(BL7&gt;0,VLOOKUP(MIN(BI7,BL7),scoretb,2,FALSE),""),"")</f>
        <v>12</v>
      </c>
      <c r="BO7" s="45">
        <v>616</v>
      </c>
      <c r="BP7" s="21" t="str">
        <f>_xlfn.XLOOKUP(BO7,Admin!$A$2:$A$601,Admin!$C$2:$C$601,"",0)</f>
        <v>U11B WAC</v>
      </c>
      <c r="BQ7" s="21" t="str">
        <f>_xlfn.XLOOKUP(BO7,Admin!$A$2:$A$601,Admin!$D$2:$D$601,"",0)</f>
        <v xml:space="preserve">Toby </v>
      </c>
      <c r="BR7" s="21" t="str">
        <f>_xlfn.XLOOKUP(BO7,Admin!$A$2:$A$601,Admin!$E$2:$E$601,"",0)</f>
        <v xml:space="preserve">Smith </v>
      </c>
      <c r="BS7" s="114">
        <v>60</v>
      </c>
      <c r="BT7" s="21">
        <f t="shared" ref="BT7:BT50" si="12">IFERROR(RANK(BS7,BS$7:BS$50,0),"")</f>
        <v>1</v>
      </c>
      <c r="BU7" t="str">
        <f>_xlfn.XLOOKUP(BO7,Admin!$A$2:$A$601,Admin!$F$2:$F$601,"",0)</f>
        <v>WAC</v>
      </c>
      <c r="BV7">
        <f>COUNTIF(BU$7:BU7,BU7)</f>
        <v>1</v>
      </c>
      <c r="BW7">
        <f>IF(BS7=0,"",IF(BV7&lt;3,COUNTIF(BV$7:BV7,"&lt;3"),0))</f>
        <v>1</v>
      </c>
      <c r="BX7">
        <f t="shared" ref="BX7:BX50" si="13">IFERROR(IF(BW7&gt;0,VLOOKUP(MIN(BT7,BW7),scoretb,2,FALSE),""),"")</f>
        <v>12</v>
      </c>
      <c r="BZ7" s="45">
        <v>479</v>
      </c>
      <c r="CA7" s="21" t="str">
        <f>_xlfn.XLOOKUP(BZ7,Admin!$A$2:$A$601,Admin!$C$2:$C$601,"",0)</f>
        <v>U11B PR</v>
      </c>
      <c r="CB7" s="21" t="str">
        <f>_xlfn.XLOOKUP(BZ7,Admin!$A$2:$A$601,Admin!$D$2:$D$601,"",0)</f>
        <v>Toby</v>
      </c>
      <c r="CC7" s="21" t="str">
        <f>_xlfn.XLOOKUP(BZ7,Admin!$A$2:$A$601,Admin!$E$2:$E$601,"",0)</f>
        <v>King</v>
      </c>
      <c r="CD7" s="84">
        <v>6.85</v>
      </c>
      <c r="CE7" s="21">
        <f t="shared" ref="CE7:CE50" si="14">IFERROR(RANK(CD7,CD$7:CD$50,0),"")</f>
        <v>1</v>
      </c>
      <c r="CF7" t="str">
        <f>_xlfn.XLOOKUP(BZ7,Admin!$A$2:$A$601,Admin!$F$2:$F$601,"",0)</f>
        <v>PR</v>
      </c>
      <c r="CG7">
        <f>COUNTIF(CF$7:CF7,CF7)</f>
        <v>1</v>
      </c>
      <c r="CH7">
        <f>IF(CD7=0,"",IF(CG7&lt;3,COUNTIF(CG$7:CG7,"&lt;3"),0))</f>
        <v>1</v>
      </c>
      <c r="CI7">
        <f t="shared" ref="CI7:CI50" si="15">IFERROR(IF(CH7&gt;0,VLOOKUP(MIN(CE7,CH7),scoretb,2,FALSE),""),"")</f>
        <v>12</v>
      </c>
      <c r="CK7" s="45">
        <v>126</v>
      </c>
      <c r="CL7" s="21" t="str">
        <f>_xlfn.XLOOKUP(CK7,Admin!$A$2:$A$601,Admin!$C$2:$C$601,"",0)</f>
        <v>U11B BAC</v>
      </c>
      <c r="CM7" s="21" t="str">
        <f>_xlfn.XLOOKUP(CK7,Admin!$A$2:$A$601,Admin!$D$2:$D$601,"",0)</f>
        <v>Floyd</v>
      </c>
      <c r="CN7" s="21" t="str">
        <f>_xlfn.XLOOKUP(CK7,Admin!$A$2:$A$601,Admin!$E$2:$E$601,"",0)</f>
        <v>Billings</v>
      </c>
      <c r="CO7" s="84">
        <v>18.27</v>
      </c>
      <c r="CP7" s="21">
        <f t="shared" ref="CP7:CP50" si="16">IFERROR(RANK(CO7,CO$7:CO$50,0),"")</f>
        <v>1</v>
      </c>
      <c r="CQ7" t="str">
        <f>_xlfn.XLOOKUP(CK7,Admin!$A$2:$A$601,Admin!$F$2:$F$601,"",0)</f>
        <v>BAC</v>
      </c>
      <c r="CR7">
        <f>COUNTIF(CQ$7:CQ7,CQ7)</f>
        <v>1</v>
      </c>
      <c r="CS7">
        <f>IF(CO7=0,"",IF(CR7&lt;3,COUNTIF(CR$7:CR7,"&lt;3"),0))</f>
        <v>1</v>
      </c>
      <c r="CT7">
        <f t="shared" ref="CT7:CT50" si="17">IFERROR(IF(CS7&gt;0,VLOOKUP(MIN(CP7,CS7),scoretb,2,FALSE),""),"")</f>
        <v>12</v>
      </c>
    </row>
    <row r="8" spans="1:98" x14ac:dyDescent="0.35">
      <c r="A8" s="45">
        <v>119</v>
      </c>
      <c r="B8" s="21" t="str">
        <f>_xlfn.XLOOKUP(A8,Admin!$A$2:$A$601,Admin!$C$2:$C$601,"",0)</f>
        <v>U11B BAC</v>
      </c>
      <c r="C8" s="21" t="str">
        <f>_xlfn.XLOOKUP(A8,Admin!$A$2:$A$601,Admin!$D$2:$D$601,"",0)</f>
        <v>Jayton</v>
      </c>
      <c r="D8" s="21" t="str">
        <f>_xlfn.XLOOKUP(A8,Admin!$A$2:$A$601,Admin!$E$2:$E$601,"",0)</f>
        <v>Welsh</v>
      </c>
      <c r="E8" s="84">
        <v>1.84</v>
      </c>
      <c r="F8" s="21">
        <f t="shared" si="0"/>
        <v>2</v>
      </c>
      <c r="G8" t="str">
        <f>_xlfn.XLOOKUP(A8,Admin!$A$2:$A$601,Admin!$F$2:$F$601,"",0)</f>
        <v>BAC</v>
      </c>
      <c r="H8">
        <f>COUNTIF(G$7:G8,G8)</f>
        <v>2</v>
      </c>
      <c r="I8">
        <f>IF(E8=0,"",IF(H8&lt;3,COUNTIF(H$7:H8,"&lt;3"),0))</f>
        <v>2</v>
      </c>
      <c r="J8">
        <f t="shared" si="1"/>
        <v>11</v>
      </c>
      <c r="L8" s="45">
        <v>126</v>
      </c>
      <c r="M8" s="138" t="str">
        <f>_xlfn.XLOOKUP(L8,Admin!$A$2:$A$601,Admin!$C$2:$C$601,"",0)</f>
        <v>U11B BAC</v>
      </c>
      <c r="N8" s="138" t="str">
        <f>_xlfn.XLOOKUP(L8,Admin!$A$2:$A$601,Admin!$D$2:$D$601,"",0)</f>
        <v>Floyd</v>
      </c>
      <c r="O8" s="138" t="str">
        <f>_xlfn.XLOOKUP(L8,Admin!$A$2:$A$601,Admin!$E$2:$E$601,"",0)</f>
        <v>Billings</v>
      </c>
      <c r="P8" s="84">
        <v>5.43</v>
      </c>
      <c r="Q8" s="21">
        <f t="shared" si="2"/>
        <v>2</v>
      </c>
      <c r="R8" t="str">
        <f>_xlfn.XLOOKUP(L8,Admin!$A$2:$A$601,Admin!$F$2:$F$601,"",0)</f>
        <v>BAC</v>
      </c>
      <c r="S8">
        <f>COUNTIF(R$7:R8,R8)</f>
        <v>1</v>
      </c>
      <c r="T8">
        <f>IF(P8=0,"",IF(S8&lt;3,COUNTIF(S$7:S8,"&lt;3"),0))</f>
        <v>2</v>
      </c>
      <c r="U8">
        <f t="shared" si="3"/>
        <v>11</v>
      </c>
      <c r="W8" s="45">
        <v>418</v>
      </c>
      <c r="X8" s="21" t="str">
        <f>_xlfn.XLOOKUP(W8,Admin!$A$2:$A$601,Admin!$C$2:$C$601,"",0)</f>
        <v>U11B PR</v>
      </c>
      <c r="Y8" s="21" t="str">
        <f>_xlfn.XLOOKUP(W8,Admin!$A$2:$A$601,Admin!$D$2:$D$601,"",0)</f>
        <v>Douglas</v>
      </c>
      <c r="Z8" s="21" t="str">
        <f>_xlfn.XLOOKUP(W8,Admin!$A$2:$A$601,Admin!$E$2:$E$601,"",0)</f>
        <v>Greenslade</v>
      </c>
      <c r="AA8" s="114">
        <v>40</v>
      </c>
      <c r="AB8" s="21">
        <f t="shared" si="4"/>
        <v>2</v>
      </c>
      <c r="AC8" t="str">
        <f>_xlfn.XLOOKUP(W8,Admin!$A$2:$A$601,Admin!$F$2:$F$601,"",0)</f>
        <v>PR</v>
      </c>
      <c r="AD8">
        <f>COUNTIF(AC$7:AC8,AC8)</f>
        <v>2</v>
      </c>
      <c r="AE8">
        <f>IF(AA8=0,"",IF(AD8&lt;3,COUNTIF(AD$7:AD8,"&lt;3"),0))</f>
        <v>2</v>
      </c>
      <c r="AF8">
        <f t="shared" si="5"/>
        <v>11</v>
      </c>
      <c r="AH8" s="45">
        <v>429</v>
      </c>
      <c r="AI8" s="21" t="str">
        <f>_xlfn.XLOOKUP(AH8,Admin!$A$2:$A$601,Admin!$C$2:$C$601,"",0)</f>
        <v>U11B PR</v>
      </c>
      <c r="AJ8" s="21" t="str">
        <f>_xlfn.XLOOKUP(AH8,Admin!$A$2:$A$601,Admin!$D$2:$D$601,"",0)</f>
        <v>Oliver</v>
      </c>
      <c r="AK8" s="21" t="str">
        <f>_xlfn.XLOOKUP(AH8,Admin!$A$2:$A$601,Admin!$E$2:$E$601,"",0)</f>
        <v>Nightingale</v>
      </c>
      <c r="AL8" s="114">
        <v>55</v>
      </c>
      <c r="AM8" s="21">
        <f t="shared" si="6"/>
        <v>2</v>
      </c>
      <c r="AN8" t="str">
        <f>_xlfn.XLOOKUP(AH8,Admin!$A$2:$A$601,Admin!$F$2:$F$601,"",0)</f>
        <v>PR</v>
      </c>
      <c r="AO8">
        <f>COUNTIF(AN$7:AN8,AN8)</f>
        <v>1</v>
      </c>
      <c r="AP8">
        <f>IF(AL8=0,"",IF(AO8&lt;3,COUNTIF(AO$7:AO8,"&lt;3"),0))</f>
        <v>2</v>
      </c>
      <c r="AQ8">
        <f t="shared" si="7"/>
        <v>11</v>
      </c>
      <c r="AS8" s="45">
        <v>199</v>
      </c>
      <c r="AT8" s="21" t="str">
        <f>_xlfn.XLOOKUP(AS8,Admin!$A$2:$A$601,Admin!$C$2:$C$601,"",0)</f>
        <v>U11B BAC</v>
      </c>
      <c r="AU8" s="21" t="str">
        <f>_xlfn.XLOOKUP(AS8,Admin!$A$2:$A$601,Admin!$D$2:$D$601,"",0)</f>
        <v>Brody</v>
      </c>
      <c r="AV8" s="21" t="str">
        <f>_xlfn.XLOOKUP(AS8,Admin!$A$2:$A$601,Admin!$E$2:$E$601,"",0)</f>
        <v>Lock</v>
      </c>
      <c r="AW8" s="83">
        <v>14.7</v>
      </c>
      <c r="AX8" s="21">
        <f t="shared" si="8"/>
        <v>2</v>
      </c>
      <c r="AY8" t="str">
        <f>_xlfn.XLOOKUP(AS8,Admin!$A$2:$A$601,Admin!$F$2:$F$601,"",0)</f>
        <v>BAC</v>
      </c>
      <c r="AZ8">
        <f>COUNTIF(AY$7:AY8,AY8)</f>
        <v>1</v>
      </c>
      <c r="BA8">
        <f>IF(AW8=0,"",IF(AZ8&lt;3,COUNTIF(AZ$7:AZ8,"&lt;3"),0))</f>
        <v>2</v>
      </c>
      <c r="BB8">
        <f t="shared" si="9"/>
        <v>11</v>
      </c>
      <c r="BD8" s="45">
        <v>123</v>
      </c>
      <c r="BE8" s="21" t="str">
        <f>_xlfn.XLOOKUP(BD8,Admin!$A$2:$A$601,Admin!$C$2:$C$601,"",0)</f>
        <v>U11B BAC</v>
      </c>
      <c r="BF8" s="21" t="str">
        <f>_xlfn.XLOOKUP(BD8,Admin!$A$2:$A$601,Admin!$D$2:$D$601,"",0)</f>
        <v>George</v>
      </c>
      <c r="BG8" s="21" t="str">
        <f>_xlfn.XLOOKUP(BD8,Admin!$A$2:$A$601,Admin!$E$2:$E$601,"",0)</f>
        <v>Jenkins</v>
      </c>
      <c r="BH8" s="114">
        <v>12</v>
      </c>
      <c r="BI8" s="21">
        <f t="shared" si="10"/>
        <v>2</v>
      </c>
      <c r="BJ8" t="str">
        <f>_xlfn.XLOOKUP(BD8,Admin!$A$2:$A$601,Admin!$F$2:$F$601,"",0)</f>
        <v>BAC</v>
      </c>
      <c r="BK8">
        <f>COUNTIF(BJ$7:BJ8,BJ8)</f>
        <v>1</v>
      </c>
      <c r="BL8">
        <f>IF(BH8=0,"",IF(BK8&lt;3,COUNTIF(BK$7:BK8,"&lt;3"),0))</f>
        <v>2</v>
      </c>
      <c r="BM8">
        <f t="shared" si="11"/>
        <v>11</v>
      </c>
      <c r="BO8" s="45">
        <v>318</v>
      </c>
      <c r="BP8" s="21" t="str">
        <f>_xlfn.XLOOKUP(BO8,Admin!$A$2:$A$601,Admin!$C$2:$C$601,"",0)</f>
        <v>U11B PAC</v>
      </c>
      <c r="BQ8" s="21" t="str">
        <f>_xlfn.XLOOKUP(BO8,Admin!$A$2:$A$601,Admin!$D$2:$D$601,"",0)</f>
        <v>Ethan</v>
      </c>
      <c r="BR8" s="21" t="str">
        <f>_xlfn.XLOOKUP(BO8,Admin!$A$2:$A$601,Admin!$E$2:$E$601,"",0)</f>
        <v>Byerley</v>
      </c>
      <c r="BS8" s="114">
        <v>58</v>
      </c>
      <c r="BT8" s="21">
        <f t="shared" si="12"/>
        <v>2</v>
      </c>
      <c r="BU8" t="str">
        <f>_xlfn.XLOOKUP(BO8,Admin!$A$2:$A$601,Admin!$F$2:$F$601,"",0)</f>
        <v>PAC</v>
      </c>
      <c r="BV8">
        <f>COUNTIF(BU$7:BU8,BU8)</f>
        <v>1</v>
      </c>
      <c r="BW8">
        <f>IF(BS8=0,"",IF(BV8&lt;3,COUNTIF(BV$7:BV8,"&lt;3"),0))</f>
        <v>2</v>
      </c>
      <c r="BX8">
        <f t="shared" si="13"/>
        <v>11</v>
      </c>
      <c r="BZ8" s="45">
        <v>118</v>
      </c>
      <c r="CA8" s="21" t="str">
        <f>_xlfn.XLOOKUP(BZ8,Admin!$A$2:$A$601,Admin!$C$2:$C$601,"",0)</f>
        <v>U11B BAC</v>
      </c>
      <c r="CB8" s="21" t="str">
        <f>_xlfn.XLOOKUP(BZ8,Admin!$A$2:$A$601,Admin!$D$2:$D$601,"",0)</f>
        <v>Haden</v>
      </c>
      <c r="CC8" s="21" t="str">
        <f>_xlfn.XLOOKUP(BZ8,Admin!$A$2:$A$601,Admin!$E$2:$E$601,"",0)</f>
        <v>McDade</v>
      </c>
      <c r="CD8" s="84">
        <v>6.39</v>
      </c>
      <c r="CE8" s="21">
        <f t="shared" si="14"/>
        <v>2</v>
      </c>
      <c r="CF8" t="str">
        <f>_xlfn.XLOOKUP(BZ8,Admin!$A$2:$A$601,Admin!$F$2:$F$601,"",0)</f>
        <v>BAC</v>
      </c>
      <c r="CG8">
        <f>COUNTIF(CF$7:CF8,CF8)</f>
        <v>1</v>
      </c>
      <c r="CH8">
        <f>IF(CD8=0,"",IF(CG8&lt;3,COUNTIF(CG$7:CG8,"&lt;3"),0))</f>
        <v>2</v>
      </c>
      <c r="CI8">
        <f t="shared" si="15"/>
        <v>11</v>
      </c>
      <c r="CK8" s="45">
        <v>118</v>
      </c>
      <c r="CL8" s="21" t="str">
        <f>_xlfn.XLOOKUP(CK8,Admin!$A$2:$A$601,Admin!$C$2:$C$601,"",0)</f>
        <v>U11B BAC</v>
      </c>
      <c r="CM8" s="21" t="str">
        <f>_xlfn.XLOOKUP(CK8,Admin!$A$2:$A$601,Admin!$D$2:$D$601,"",0)</f>
        <v>Haden</v>
      </c>
      <c r="CN8" s="21" t="str">
        <f>_xlfn.XLOOKUP(CK8,Admin!$A$2:$A$601,Admin!$E$2:$E$601,"",0)</f>
        <v>McDade</v>
      </c>
      <c r="CO8" s="84">
        <v>17.64</v>
      </c>
      <c r="CP8" s="21">
        <f t="shared" si="16"/>
        <v>2</v>
      </c>
      <c r="CQ8" t="str">
        <f>_xlfn.XLOOKUP(CK8,Admin!$A$2:$A$601,Admin!$F$2:$F$601,"",0)</f>
        <v>BAC</v>
      </c>
      <c r="CR8">
        <f>COUNTIF(CQ$7:CQ8,CQ8)</f>
        <v>2</v>
      </c>
      <c r="CS8">
        <f>IF(CO8=0,"",IF(CR8&lt;3,COUNTIF(CR$7:CR8,"&lt;3"),0))</f>
        <v>2</v>
      </c>
      <c r="CT8">
        <f t="shared" si="17"/>
        <v>11</v>
      </c>
    </row>
    <row r="9" spans="1:98" x14ac:dyDescent="0.35">
      <c r="A9" s="45">
        <v>217</v>
      </c>
      <c r="B9" s="21" t="str">
        <f>_xlfn.XLOOKUP(A9,Admin!$A$2:$A$601,Admin!$C$2:$C$601,"",0)</f>
        <v>U11B DAC</v>
      </c>
      <c r="C9" s="21" t="str">
        <f>_xlfn.XLOOKUP(A9,Admin!$A$2:$A$601,Admin!$D$2:$D$601,"",0)</f>
        <v>Dominic</v>
      </c>
      <c r="D9" s="21" t="str">
        <f>_xlfn.XLOOKUP(A9,Admin!$A$2:$A$601,Admin!$E$2:$E$601,"",0)</f>
        <v>GOFF</v>
      </c>
      <c r="E9" s="84">
        <v>1.81</v>
      </c>
      <c r="F9" s="21">
        <f t="shared" si="0"/>
        <v>3</v>
      </c>
      <c r="G9" t="str">
        <f>_xlfn.XLOOKUP(A9,Admin!$A$2:$A$601,Admin!$F$2:$F$601,"",0)</f>
        <v>DAC</v>
      </c>
      <c r="H9">
        <f>COUNTIF(G$7:G9,G9)</f>
        <v>1</v>
      </c>
      <c r="I9">
        <f>IF(E9=0,"",IF(H9&lt;3,COUNTIF(H$7:H9,"&lt;3"),0))</f>
        <v>3</v>
      </c>
      <c r="J9">
        <f t="shared" si="1"/>
        <v>10</v>
      </c>
      <c r="L9" s="45">
        <v>123</v>
      </c>
      <c r="M9" s="138" t="str">
        <f>_xlfn.XLOOKUP(L9,Admin!$A$2:$A$601,Admin!$C$2:$C$601,"",0)</f>
        <v>U11B BAC</v>
      </c>
      <c r="N9" s="138" t="str">
        <f>_xlfn.XLOOKUP(L9,Admin!$A$2:$A$601,Admin!$D$2:$D$601,"",0)</f>
        <v>George</v>
      </c>
      <c r="O9" s="138" t="str">
        <f>_xlfn.XLOOKUP(L9,Admin!$A$2:$A$601,Admin!$E$2:$E$601,"",0)</f>
        <v>Jenkins</v>
      </c>
      <c r="P9" s="84">
        <v>5</v>
      </c>
      <c r="Q9" s="21">
        <f t="shared" si="2"/>
        <v>3</v>
      </c>
      <c r="R9" t="str">
        <f>_xlfn.XLOOKUP(L9,Admin!$A$2:$A$601,Admin!$F$2:$F$601,"",0)</f>
        <v>BAC</v>
      </c>
      <c r="S9">
        <f>COUNTIF(R$7:R9,R9)</f>
        <v>2</v>
      </c>
      <c r="T9">
        <f>IF(P9=0,"",IF(S9&lt;3,COUNTIF(S$7:S9,"&lt;3"),0))</f>
        <v>3</v>
      </c>
      <c r="U9">
        <f t="shared" si="3"/>
        <v>10</v>
      </c>
      <c r="W9" s="45">
        <v>119</v>
      </c>
      <c r="X9" s="21" t="str">
        <f>_xlfn.XLOOKUP(W9,Admin!$A$2:$A$601,Admin!$C$2:$C$601,"",0)</f>
        <v>U11B BAC</v>
      </c>
      <c r="Y9" s="21" t="str">
        <f>_xlfn.XLOOKUP(W9,Admin!$A$2:$A$601,Admin!$D$2:$D$601,"",0)</f>
        <v>Jayton</v>
      </c>
      <c r="Z9" s="21" t="str">
        <f>_xlfn.XLOOKUP(W9,Admin!$A$2:$A$601,Admin!$E$2:$E$601,"",0)</f>
        <v>Welsh</v>
      </c>
      <c r="AA9" s="114">
        <v>39</v>
      </c>
      <c r="AB9" s="21">
        <f t="shared" si="4"/>
        <v>3</v>
      </c>
      <c r="AC9" t="str">
        <f>_xlfn.XLOOKUP(W9,Admin!$A$2:$A$601,Admin!$F$2:$F$601,"",0)</f>
        <v>BAC</v>
      </c>
      <c r="AD9">
        <f>COUNTIF(AC$7:AC9,AC9)</f>
        <v>1</v>
      </c>
      <c r="AE9">
        <f>IF(AA9=0,"",IF(AD9&lt;3,COUNTIF(AD$7:AD9,"&lt;3"),0))</f>
        <v>3</v>
      </c>
      <c r="AF9">
        <f t="shared" si="5"/>
        <v>10</v>
      </c>
      <c r="AH9" s="45">
        <v>420</v>
      </c>
      <c r="AI9" s="21" t="str">
        <f>_xlfn.XLOOKUP(AH9,Admin!$A$2:$A$601,Admin!$C$2:$C$601,"",0)</f>
        <v>U11B PR</v>
      </c>
      <c r="AJ9" s="21" t="str">
        <f>_xlfn.XLOOKUP(AH9,Admin!$A$2:$A$601,Admin!$D$2:$D$601,"",0)</f>
        <v>Fergus</v>
      </c>
      <c r="AK9" s="21" t="str">
        <f>_xlfn.XLOOKUP(AH9,Admin!$A$2:$A$601,Admin!$E$2:$E$601,"",0)</f>
        <v>Stanning</v>
      </c>
      <c r="AL9" s="114">
        <v>51</v>
      </c>
      <c r="AM9" s="21">
        <f t="shared" si="6"/>
        <v>3</v>
      </c>
      <c r="AN9" t="str">
        <f>_xlfn.XLOOKUP(AH9,Admin!$A$2:$A$601,Admin!$F$2:$F$601,"",0)</f>
        <v>PR</v>
      </c>
      <c r="AO9">
        <f>COUNTIF(AN$7:AN9,AN9)</f>
        <v>2</v>
      </c>
      <c r="AP9">
        <f>IF(AL9=0,"",IF(AO9&lt;3,COUNTIF(AO$7:AO9,"&lt;3"),0))</f>
        <v>3</v>
      </c>
      <c r="AQ9">
        <f t="shared" si="7"/>
        <v>10</v>
      </c>
      <c r="AS9" s="45">
        <v>317</v>
      </c>
      <c r="AT9" s="21" t="str">
        <f>_xlfn.XLOOKUP(AS9,Admin!$A$2:$A$601,Admin!$C$2:$C$601,"",0)</f>
        <v>U11B PAC</v>
      </c>
      <c r="AU9" s="21" t="str">
        <f>_xlfn.XLOOKUP(AS9,Admin!$A$2:$A$601,Admin!$D$2:$D$601,"",0)</f>
        <v>Archie</v>
      </c>
      <c r="AV9" s="21" t="str">
        <f>_xlfn.XLOOKUP(AS9,Admin!$A$2:$A$601,Admin!$E$2:$E$601,"",0)</f>
        <v>Byerley</v>
      </c>
      <c r="AW9" s="83">
        <v>14.8</v>
      </c>
      <c r="AX9" s="21">
        <f t="shared" si="8"/>
        <v>3</v>
      </c>
      <c r="AY9" t="str">
        <f>_xlfn.XLOOKUP(AS9,Admin!$A$2:$A$601,Admin!$F$2:$F$601,"",0)</f>
        <v>PAC</v>
      </c>
      <c r="AZ9">
        <f>COUNTIF(AY$7:AY9,AY9)</f>
        <v>1</v>
      </c>
      <c r="BA9">
        <f>IF(AW9=0,"",IF(AZ9&lt;3,COUNTIF(AZ$7:AZ9,"&lt;3"),0))</f>
        <v>3</v>
      </c>
      <c r="BB9">
        <f t="shared" si="9"/>
        <v>10</v>
      </c>
      <c r="BD9" s="45">
        <v>623</v>
      </c>
      <c r="BE9" s="21" t="str">
        <f>_xlfn.XLOOKUP(BD9,Admin!$A$2:$A$601,Admin!$C$2:$C$601,"",0)</f>
        <v>U11B WAC</v>
      </c>
      <c r="BF9" s="21" t="str">
        <f>_xlfn.XLOOKUP(BD9,Admin!$A$2:$A$601,Admin!$D$2:$D$601,"",0)</f>
        <v xml:space="preserve">Loukas </v>
      </c>
      <c r="BG9" s="21" t="str">
        <f>_xlfn.XLOOKUP(BD9,Admin!$A$2:$A$601,Admin!$E$2:$E$601,"",0)</f>
        <v xml:space="preserve">Antonopoulos </v>
      </c>
      <c r="BH9" s="114">
        <v>12</v>
      </c>
      <c r="BI9" s="21">
        <f t="shared" si="10"/>
        <v>2</v>
      </c>
      <c r="BJ9" t="str">
        <f>_xlfn.XLOOKUP(BD9,Admin!$A$2:$A$601,Admin!$F$2:$F$601,"",0)</f>
        <v>WAC</v>
      </c>
      <c r="BK9">
        <f>COUNTIF(BJ$7:BJ9,BJ9)</f>
        <v>1</v>
      </c>
      <c r="BL9">
        <f>IF(BH9=0,"",IF(BK9&lt;3,COUNTIF(BK$7:BK9,"&lt;3"),0))</f>
        <v>3</v>
      </c>
      <c r="BM9">
        <f t="shared" si="11"/>
        <v>11</v>
      </c>
      <c r="BO9" s="45">
        <v>627</v>
      </c>
      <c r="BP9" s="21" t="str">
        <f>_xlfn.XLOOKUP(BO9,Admin!$A$2:$A$601,Admin!$C$2:$C$601,"",0)</f>
        <v>U11B WAC</v>
      </c>
      <c r="BQ9" s="21" t="str">
        <f>_xlfn.XLOOKUP(BO9,Admin!$A$2:$A$601,Admin!$D$2:$D$601,"",0)</f>
        <v xml:space="preserve">Angus </v>
      </c>
      <c r="BR9" s="21" t="str">
        <f>_xlfn.XLOOKUP(BO9,Admin!$A$2:$A$601,Admin!$E$2:$E$601,"",0)</f>
        <v xml:space="preserve">Craig </v>
      </c>
      <c r="BS9" s="114">
        <v>56</v>
      </c>
      <c r="BT9" s="21">
        <f t="shared" si="12"/>
        <v>3</v>
      </c>
      <c r="BU9" t="str">
        <f>_xlfn.XLOOKUP(BO9,Admin!$A$2:$A$601,Admin!$F$2:$F$601,"",0)</f>
        <v>WAC</v>
      </c>
      <c r="BV9">
        <f>COUNTIF(BU$7:BU9,BU9)</f>
        <v>2</v>
      </c>
      <c r="BW9">
        <f>IF(BS9=0,"",IF(BV9&lt;3,COUNTIF(BV$7:BV9,"&lt;3"),0))</f>
        <v>3</v>
      </c>
      <c r="BX9">
        <f t="shared" si="13"/>
        <v>10</v>
      </c>
      <c r="BZ9" s="97">
        <v>616</v>
      </c>
      <c r="CA9" s="138" t="str">
        <f>_xlfn.XLOOKUP(BZ9,Admin!$A$2:$A$601,Admin!$C$2:$C$601,"",0)</f>
        <v>U11B WAC</v>
      </c>
      <c r="CB9" s="138" t="str">
        <f>_xlfn.XLOOKUP(BZ9,Admin!$A$2:$A$601,Admin!$D$2:$D$601,"",0)</f>
        <v xml:space="preserve">Toby </v>
      </c>
      <c r="CC9" s="138" t="str">
        <f>_xlfn.XLOOKUP(BZ9,Admin!$A$2:$A$601,Admin!$E$2:$E$601,"",0)</f>
        <v xml:space="preserve">Smith </v>
      </c>
      <c r="CD9" s="139">
        <v>6.21</v>
      </c>
      <c r="CE9" s="21">
        <f t="shared" si="14"/>
        <v>3</v>
      </c>
      <c r="CF9" t="str">
        <f>_xlfn.XLOOKUP(BZ9,Admin!$A$2:$A$601,Admin!$F$2:$F$601,"",0)</f>
        <v>WAC</v>
      </c>
      <c r="CG9">
        <f>COUNTIF(CF$7:CF9,CF9)</f>
        <v>1</v>
      </c>
      <c r="CH9">
        <f>IF(CD9=0,"",IF(CG9&lt;3,COUNTIF(CG$7:CG9,"&lt;3"),0))</f>
        <v>3</v>
      </c>
      <c r="CI9">
        <f t="shared" si="15"/>
        <v>10</v>
      </c>
      <c r="CK9" s="45">
        <v>429</v>
      </c>
      <c r="CL9" s="21" t="str">
        <f>_xlfn.XLOOKUP(CK9,Admin!$A$2:$A$601,Admin!$C$2:$C$601,"",0)</f>
        <v>U11B PR</v>
      </c>
      <c r="CM9" s="21" t="str">
        <f>_xlfn.XLOOKUP(CK9,Admin!$A$2:$A$601,Admin!$D$2:$D$601,"",0)</f>
        <v>Oliver</v>
      </c>
      <c r="CN9" s="21" t="str">
        <f>_xlfn.XLOOKUP(CK9,Admin!$A$2:$A$601,Admin!$E$2:$E$601,"",0)</f>
        <v>Nightingale</v>
      </c>
      <c r="CO9" s="84">
        <v>16.809999999999999</v>
      </c>
      <c r="CP9" s="21">
        <f t="shared" si="16"/>
        <v>3</v>
      </c>
      <c r="CQ9" t="str">
        <f>_xlfn.XLOOKUP(CK9,Admin!$A$2:$A$601,Admin!$F$2:$F$601,"",0)</f>
        <v>PR</v>
      </c>
      <c r="CR9">
        <f>COUNTIF(CQ$7:CQ9,CQ9)</f>
        <v>1</v>
      </c>
      <c r="CS9">
        <f>IF(CO9=0,"",IF(CR9&lt;3,COUNTIF(CR$7:CR9,"&lt;3"),0))</f>
        <v>3</v>
      </c>
      <c r="CT9">
        <f t="shared" si="17"/>
        <v>10</v>
      </c>
    </row>
    <row r="10" spans="1:98" x14ac:dyDescent="0.35">
      <c r="A10" s="45">
        <v>460</v>
      </c>
      <c r="B10" s="21" t="str">
        <f>_xlfn.XLOOKUP(A10,Admin!$A$2:$A$601,Admin!$C$2:$C$601,"",0)</f>
        <v>U11B PR</v>
      </c>
      <c r="C10" s="21" t="str">
        <f>_xlfn.XLOOKUP(A10,Admin!$A$2:$A$601,Admin!$D$2:$D$601,"",0)</f>
        <v>Harry</v>
      </c>
      <c r="D10" s="21" t="str">
        <f>_xlfn.XLOOKUP(A10,Admin!$A$2:$A$601,Admin!$E$2:$E$601,"",0)</f>
        <v>Hooper</v>
      </c>
      <c r="E10" s="84">
        <v>1.68</v>
      </c>
      <c r="F10" s="21">
        <f t="shared" si="0"/>
        <v>4</v>
      </c>
      <c r="G10" t="str">
        <f>_xlfn.XLOOKUP(A10,Admin!$A$2:$A$601,Admin!$F$2:$F$601,"",0)</f>
        <v>PR</v>
      </c>
      <c r="H10">
        <f>COUNTIF(G$7:G10,G10)</f>
        <v>1</v>
      </c>
      <c r="I10">
        <f>IF(E10=0,"",IF(H10&lt;3,COUNTIF(H$7:H10,"&lt;3"),0))</f>
        <v>4</v>
      </c>
      <c r="J10">
        <f t="shared" si="1"/>
        <v>9</v>
      </c>
      <c r="L10" s="45">
        <v>616</v>
      </c>
      <c r="M10" s="21" t="str">
        <f>_xlfn.XLOOKUP(L10,Admin!$A$2:$A$601,Admin!$C$2:$C$601,"",0)</f>
        <v>U11B WAC</v>
      </c>
      <c r="N10" s="21" t="str">
        <f>_xlfn.XLOOKUP(L10,Admin!$A$2:$A$601,Admin!$D$2:$D$601,"",0)</f>
        <v xml:space="preserve">Toby </v>
      </c>
      <c r="O10" s="21" t="str">
        <f>_xlfn.XLOOKUP(L10,Admin!$A$2:$A$601,Admin!$E$2:$E$601,"",0)</f>
        <v xml:space="preserve">Smith </v>
      </c>
      <c r="P10" s="84">
        <v>4.95</v>
      </c>
      <c r="Q10" s="21">
        <f t="shared" si="2"/>
        <v>4</v>
      </c>
      <c r="R10" t="str">
        <f>_xlfn.XLOOKUP(L10,Admin!$A$2:$A$601,Admin!$F$2:$F$601,"",0)</f>
        <v>WAC</v>
      </c>
      <c r="S10">
        <f>COUNTIF(R$7:R10,R10)</f>
        <v>1</v>
      </c>
      <c r="T10">
        <f>IF(P10=0,"",IF(S10&lt;3,COUNTIF(S$7:S10,"&lt;3"),0))</f>
        <v>4</v>
      </c>
      <c r="U10">
        <f t="shared" si="3"/>
        <v>9</v>
      </c>
      <c r="W10" s="45">
        <v>619</v>
      </c>
      <c r="X10" s="21" t="str">
        <f>_xlfn.XLOOKUP(W10,Admin!$A$2:$A$601,Admin!$C$2:$C$601,"",0)</f>
        <v>U11B WAC</v>
      </c>
      <c r="Y10" s="21" t="str">
        <f>_xlfn.XLOOKUP(W10,Admin!$A$2:$A$601,Admin!$D$2:$D$601,"",0)</f>
        <v xml:space="preserve">Ezra </v>
      </c>
      <c r="Z10" s="21" t="str">
        <f>_xlfn.XLOOKUP(W10,Admin!$A$2:$A$601,Admin!$E$2:$E$601,"",0)</f>
        <v xml:space="preserve">Haydon </v>
      </c>
      <c r="AA10" s="114">
        <v>39</v>
      </c>
      <c r="AB10" s="21">
        <f t="shared" si="4"/>
        <v>3</v>
      </c>
      <c r="AC10" t="str">
        <f>_xlfn.XLOOKUP(W10,Admin!$A$2:$A$601,Admin!$F$2:$F$601,"",0)</f>
        <v>WAC</v>
      </c>
      <c r="AD10">
        <f>COUNTIF(AC$7:AC10,AC10)</f>
        <v>1</v>
      </c>
      <c r="AE10">
        <f>IF(AA10=0,"",IF(AD10&lt;3,COUNTIF(AD$7:AD10,"&lt;3"),0))</f>
        <v>4</v>
      </c>
      <c r="AF10">
        <f t="shared" si="5"/>
        <v>10</v>
      </c>
      <c r="AH10" s="45">
        <v>474</v>
      </c>
      <c r="AI10" s="21" t="str">
        <f>_xlfn.XLOOKUP(AH10,Admin!$A$2:$A$601,Admin!$C$2:$C$601,"",0)</f>
        <v>U11B PR</v>
      </c>
      <c r="AJ10" s="21" t="str">
        <f>_xlfn.XLOOKUP(AH10,Admin!$A$2:$A$601,Admin!$D$2:$D$601,"",0)</f>
        <v>Oliver</v>
      </c>
      <c r="AK10" s="21" t="str">
        <f>_xlfn.XLOOKUP(AH10,Admin!$A$2:$A$601,Admin!$E$2:$E$601,"",0)</f>
        <v>Hanney</v>
      </c>
      <c r="AL10" s="114">
        <v>50</v>
      </c>
      <c r="AM10" s="21">
        <f t="shared" si="6"/>
        <v>4</v>
      </c>
      <c r="AN10" t="str">
        <f>_xlfn.XLOOKUP(AH10,Admin!$A$2:$A$601,Admin!$F$2:$F$601,"",0)</f>
        <v>PR</v>
      </c>
      <c r="AO10">
        <f>COUNTIF(AN$7:AN10,AN10)</f>
        <v>3</v>
      </c>
      <c r="AP10">
        <f>IF(AL10=0,"",IF(AO10&lt;3,COUNTIF(AO$7:AO10,"&lt;3"),0))</f>
        <v>0</v>
      </c>
      <c r="AQ10" t="str">
        <f t="shared" si="7"/>
        <v/>
      </c>
      <c r="AS10" s="45">
        <v>420</v>
      </c>
      <c r="AT10" s="21" t="str">
        <f>_xlfn.XLOOKUP(AS10,Admin!$A$2:$A$601,Admin!$C$2:$C$601,"",0)</f>
        <v>U11B PR</v>
      </c>
      <c r="AU10" s="21" t="str">
        <f>_xlfn.XLOOKUP(AS10,Admin!$A$2:$A$601,Admin!$D$2:$D$601,"",0)</f>
        <v>Fergus</v>
      </c>
      <c r="AV10" s="21" t="str">
        <f>_xlfn.XLOOKUP(AS10,Admin!$A$2:$A$601,Admin!$E$2:$E$601,"",0)</f>
        <v>Stanning</v>
      </c>
      <c r="AW10" s="83">
        <v>14.9</v>
      </c>
      <c r="AX10" s="21">
        <f t="shared" si="8"/>
        <v>4</v>
      </c>
      <c r="AY10" t="str">
        <f>_xlfn.XLOOKUP(AS10,Admin!$A$2:$A$601,Admin!$F$2:$F$601,"",0)</f>
        <v>PR</v>
      </c>
      <c r="AZ10">
        <f>COUNTIF(AY$7:AY10,AY10)</f>
        <v>2</v>
      </c>
      <c r="BA10">
        <f>IF(AW10=0,"",IF(AZ10&lt;3,COUNTIF(AZ$7:AZ10,"&lt;3"),0))</f>
        <v>4</v>
      </c>
      <c r="BB10">
        <f t="shared" si="9"/>
        <v>9</v>
      </c>
      <c r="BD10" s="45">
        <v>120</v>
      </c>
      <c r="BE10" s="21" t="str">
        <f>_xlfn.XLOOKUP(BD10,Admin!$A$2:$A$601,Admin!$C$2:$C$601,"",0)</f>
        <v>U11B BAC</v>
      </c>
      <c r="BF10" s="21" t="str">
        <f>_xlfn.XLOOKUP(BD10,Admin!$A$2:$A$601,Admin!$D$2:$D$601,"",0)</f>
        <v>Dylan</v>
      </c>
      <c r="BG10" s="21" t="str">
        <f>_xlfn.XLOOKUP(BD10,Admin!$A$2:$A$601,Admin!$E$2:$E$601,"",0)</f>
        <v>Everett</v>
      </c>
      <c r="BH10" s="114">
        <v>11</v>
      </c>
      <c r="BI10" s="21">
        <f t="shared" si="10"/>
        <v>4</v>
      </c>
      <c r="BJ10" t="str">
        <f>_xlfn.XLOOKUP(BD10,Admin!$A$2:$A$601,Admin!$F$2:$F$601,"",0)</f>
        <v>BAC</v>
      </c>
      <c r="BK10">
        <f>COUNTIF(BJ$7:BJ10,BJ10)</f>
        <v>2</v>
      </c>
      <c r="BL10">
        <f>IF(BH10=0,"",IF(BK10&lt;3,COUNTIF(BK$7:BK10,"&lt;3"),0))</f>
        <v>4</v>
      </c>
      <c r="BM10">
        <f t="shared" si="11"/>
        <v>9</v>
      </c>
      <c r="BO10" s="45">
        <v>130</v>
      </c>
      <c r="BP10" s="21" t="str">
        <f>_xlfn.XLOOKUP(BO10,Admin!$A$2:$A$601,Admin!$C$2:$C$601,"",0)</f>
        <v>U11B BAC</v>
      </c>
      <c r="BQ10" s="21" t="str">
        <f>_xlfn.XLOOKUP(BO10,Admin!$A$2:$A$601,Admin!$D$2:$D$601,"",0)</f>
        <v>Dylan</v>
      </c>
      <c r="BR10" s="21" t="str">
        <f>_xlfn.XLOOKUP(BO10,Admin!$A$2:$A$601,Admin!$E$2:$E$601,"",0)</f>
        <v>Senior</v>
      </c>
      <c r="BS10" s="114">
        <v>52</v>
      </c>
      <c r="BT10" s="21">
        <f t="shared" si="12"/>
        <v>4</v>
      </c>
      <c r="BU10" t="str">
        <f>_xlfn.XLOOKUP(BO10,Admin!$A$2:$A$601,Admin!$F$2:$F$601,"",0)</f>
        <v>BAC</v>
      </c>
      <c r="BV10">
        <f>COUNTIF(BU$7:BU10,BU10)</f>
        <v>1</v>
      </c>
      <c r="BW10">
        <f>IF(BS10=0,"",IF(BV10&lt;3,COUNTIF(BV$7:BV10,"&lt;3"),0))</f>
        <v>4</v>
      </c>
      <c r="BX10">
        <f t="shared" si="13"/>
        <v>9</v>
      </c>
      <c r="BZ10" s="45">
        <v>619</v>
      </c>
      <c r="CA10" s="21" t="str">
        <f>_xlfn.XLOOKUP(BZ10,Admin!$A$2:$A$601,Admin!$C$2:$C$601,"",0)</f>
        <v>U11B WAC</v>
      </c>
      <c r="CB10" s="21" t="str">
        <f>_xlfn.XLOOKUP(BZ10,Admin!$A$2:$A$601,Admin!$D$2:$D$601,"",0)</f>
        <v xml:space="preserve">Ezra </v>
      </c>
      <c r="CC10" s="21" t="str">
        <f>_xlfn.XLOOKUP(BZ10,Admin!$A$2:$A$601,Admin!$E$2:$E$601,"",0)</f>
        <v xml:space="preserve">Haydon </v>
      </c>
      <c r="CD10" s="84">
        <v>5.93</v>
      </c>
      <c r="CE10" s="21">
        <f t="shared" si="14"/>
        <v>4</v>
      </c>
      <c r="CF10" t="str">
        <f>_xlfn.XLOOKUP(BZ10,Admin!$A$2:$A$601,Admin!$F$2:$F$601,"",0)</f>
        <v>WAC</v>
      </c>
      <c r="CG10">
        <f>COUNTIF(CF$7:CF10,CF10)</f>
        <v>2</v>
      </c>
      <c r="CH10">
        <f>IF(CD10=0,"",IF(CG10&lt;3,COUNTIF(CG$7:CG10,"&lt;3"),0))</f>
        <v>4</v>
      </c>
      <c r="CI10">
        <f t="shared" si="15"/>
        <v>9</v>
      </c>
      <c r="CK10" s="45">
        <v>128</v>
      </c>
      <c r="CL10" s="21" t="str">
        <f>_xlfn.XLOOKUP(CK10,Admin!$A$2:$A$601,Admin!$C$2:$C$601,"",0)</f>
        <v>U11B BAC</v>
      </c>
      <c r="CM10" s="21" t="str">
        <f>_xlfn.XLOOKUP(CK10,Admin!$A$2:$A$601,Admin!$D$2:$D$601,"",0)</f>
        <v>Barnaby</v>
      </c>
      <c r="CN10" s="21" t="str">
        <f>_xlfn.XLOOKUP(CK10,Admin!$A$2:$A$601,Admin!$E$2:$E$601,"",0)</f>
        <v>Ward</v>
      </c>
      <c r="CO10" s="84">
        <v>15.84</v>
      </c>
      <c r="CP10" s="21">
        <f t="shared" si="16"/>
        <v>4</v>
      </c>
      <c r="CQ10" t="str">
        <f>_xlfn.XLOOKUP(CK10,Admin!$A$2:$A$601,Admin!$F$2:$F$601,"",0)</f>
        <v>BAC</v>
      </c>
      <c r="CR10">
        <f>COUNTIF(CQ$7:CQ10,CQ10)</f>
        <v>3</v>
      </c>
      <c r="CS10">
        <f>IF(CO10=0,"",IF(CR10&lt;3,COUNTIF(CR$7:CR10,"&lt;3"),0))</f>
        <v>0</v>
      </c>
      <c r="CT10" t="str">
        <f t="shared" si="17"/>
        <v/>
      </c>
    </row>
    <row r="11" spans="1:98" x14ac:dyDescent="0.35">
      <c r="A11" s="45">
        <v>629</v>
      </c>
      <c r="B11" s="21" t="str">
        <f>_xlfn.XLOOKUP(A11,Admin!$A$2:$A$601,Admin!$C$2:$C$601,"",0)</f>
        <v>U11B WAC</v>
      </c>
      <c r="C11" s="21" t="str">
        <f>_xlfn.XLOOKUP(A11,Admin!$A$2:$A$601,Admin!$D$2:$D$601,"",0)</f>
        <v xml:space="preserve">Henri </v>
      </c>
      <c r="D11" s="21" t="str">
        <f>_xlfn.XLOOKUP(A11,Admin!$A$2:$A$601,Admin!$E$2:$E$601,"",0)</f>
        <v xml:space="preserve">Elliott - Smith </v>
      </c>
      <c r="E11" s="84">
        <v>1.66</v>
      </c>
      <c r="F11" s="21">
        <f t="shared" si="0"/>
        <v>5</v>
      </c>
      <c r="G11" t="str">
        <f>_xlfn.XLOOKUP(A11,Admin!$A$2:$A$601,Admin!$F$2:$F$601,"",0)</f>
        <v>WAC</v>
      </c>
      <c r="H11">
        <f>COUNTIF(G$7:G11,G11)</f>
        <v>1</v>
      </c>
      <c r="I11">
        <f>IF(E11=0,"",IF(H11&lt;3,COUNTIF(H$7:H11,"&lt;3"),0))</f>
        <v>5</v>
      </c>
      <c r="J11">
        <f t="shared" si="1"/>
        <v>8</v>
      </c>
      <c r="L11" s="45">
        <v>321</v>
      </c>
      <c r="M11" s="138" t="str">
        <f>_xlfn.XLOOKUP(L11,Admin!$A$2:$A$601,Admin!$C$2:$C$601,"",0)</f>
        <v>U11B PAC</v>
      </c>
      <c r="N11" s="138" t="str">
        <f>_xlfn.XLOOKUP(L11,Admin!$A$2:$A$601,Admin!$D$2:$D$601,"",0)</f>
        <v>Noah</v>
      </c>
      <c r="O11" s="138" t="str">
        <f>_xlfn.XLOOKUP(L11,Admin!$A$2:$A$601,Admin!$E$2:$E$601,"",0)</f>
        <v>Mc Carthy</v>
      </c>
      <c r="P11" s="84">
        <v>4.8099999999999996</v>
      </c>
      <c r="Q11" s="21">
        <f t="shared" si="2"/>
        <v>5</v>
      </c>
      <c r="R11" t="str">
        <f>_xlfn.XLOOKUP(L11,Admin!$A$2:$A$601,Admin!$F$2:$F$601,"",0)</f>
        <v>PAC</v>
      </c>
      <c r="S11">
        <f>COUNTIF(R$7:R11,R11)</f>
        <v>1</v>
      </c>
      <c r="T11">
        <f>IF(P11=0,"",IF(S11&lt;3,COUNTIF(S$7:S11,"&lt;3"),0))</f>
        <v>5</v>
      </c>
      <c r="U11">
        <f t="shared" si="3"/>
        <v>8</v>
      </c>
      <c r="W11" s="45">
        <v>423</v>
      </c>
      <c r="X11" s="21" t="str">
        <f>_xlfn.XLOOKUP(W11,Admin!$A$2:$A$601,Admin!$C$2:$C$601,"",0)</f>
        <v>U11B PR</v>
      </c>
      <c r="Y11" s="21" t="str">
        <f>_xlfn.XLOOKUP(W11,Admin!$A$2:$A$601,Admin!$D$2:$D$601,"",0)</f>
        <v>James</v>
      </c>
      <c r="Z11" s="21" t="str">
        <f>_xlfn.XLOOKUP(W11,Admin!$A$2:$A$601,Admin!$E$2:$E$601,"",0)</f>
        <v>Ballard</v>
      </c>
      <c r="AA11" s="114">
        <v>37</v>
      </c>
      <c r="AB11" s="21">
        <f t="shared" si="4"/>
        <v>5</v>
      </c>
      <c r="AC11" t="str">
        <f>_xlfn.XLOOKUP(W11,Admin!$A$2:$A$601,Admin!$F$2:$F$601,"",0)</f>
        <v>PR</v>
      </c>
      <c r="AD11">
        <f>COUNTIF(AC$7:AC11,AC11)</f>
        <v>3</v>
      </c>
      <c r="AE11">
        <f>IF(AA11=0,"",IF(AD11&lt;3,COUNTIF(AD$7:AD11,"&lt;3"),0))</f>
        <v>0</v>
      </c>
      <c r="AF11" t="str">
        <f t="shared" si="5"/>
        <v/>
      </c>
      <c r="AH11" s="45">
        <v>123</v>
      </c>
      <c r="AI11" s="21" t="str">
        <f>_xlfn.XLOOKUP(AH11,Admin!$A$2:$A$601,Admin!$C$2:$C$601,"",0)</f>
        <v>U11B BAC</v>
      </c>
      <c r="AJ11" s="21" t="str">
        <f>_xlfn.XLOOKUP(AH11,Admin!$A$2:$A$601,Admin!$D$2:$D$601,"",0)</f>
        <v>George</v>
      </c>
      <c r="AK11" s="21" t="str">
        <f>_xlfn.XLOOKUP(AH11,Admin!$A$2:$A$601,Admin!$E$2:$E$601,"",0)</f>
        <v>Jenkins</v>
      </c>
      <c r="AL11" s="114">
        <v>50</v>
      </c>
      <c r="AM11" s="21">
        <f t="shared" si="6"/>
        <v>4</v>
      </c>
      <c r="AN11" t="str">
        <f>_xlfn.XLOOKUP(AH11,Admin!$A$2:$A$601,Admin!$F$2:$F$601,"",0)</f>
        <v>BAC</v>
      </c>
      <c r="AO11">
        <f>COUNTIF(AN$7:AN11,AN11)</f>
        <v>2</v>
      </c>
      <c r="AP11">
        <f>IF(AL11=0,"",IF(AO11&lt;3,COUNTIF(AO$7:AO11,"&lt;3"),0))</f>
        <v>4</v>
      </c>
      <c r="AQ11">
        <f t="shared" si="7"/>
        <v>9</v>
      </c>
      <c r="AS11" s="45">
        <v>127</v>
      </c>
      <c r="AT11" s="21" t="str">
        <f>_xlfn.XLOOKUP(AS11,Admin!$A$2:$A$601,Admin!$C$2:$C$601,"",0)</f>
        <v>U11B BAC</v>
      </c>
      <c r="AU11" s="21" t="str">
        <f>_xlfn.XLOOKUP(AS11,Admin!$A$2:$A$601,Admin!$D$2:$D$601,"",0)</f>
        <v>Seth</v>
      </c>
      <c r="AV11" s="21" t="str">
        <f>_xlfn.XLOOKUP(AS11,Admin!$A$2:$A$601,Admin!$E$2:$E$601,"",0)</f>
        <v>Jackson</v>
      </c>
      <c r="AW11" s="83">
        <v>15.7</v>
      </c>
      <c r="AX11" s="21">
        <f t="shared" si="8"/>
        <v>5</v>
      </c>
      <c r="AY11" t="str">
        <f>_xlfn.XLOOKUP(AS11,Admin!$A$2:$A$601,Admin!$F$2:$F$601,"",0)</f>
        <v>BAC</v>
      </c>
      <c r="AZ11">
        <f>COUNTIF(AY$7:AY11,AY11)</f>
        <v>2</v>
      </c>
      <c r="BA11">
        <f>IF(AW11=0,"",IF(AZ11&lt;3,COUNTIF(AZ$7:AZ11,"&lt;3"),0))</f>
        <v>5</v>
      </c>
      <c r="BB11">
        <f t="shared" si="9"/>
        <v>8</v>
      </c>
      <c r="BD11" s="45">
        <v>199</v>
      </c>
      <c r="BE11" s="21" t="str">
        <f>_xlfn.XLOOKUP(BD11,Admin!$A$2:$A$601,Admin!$C$2:$C$601,"",0)</f>
        <v>U11B BAC</v>
      </c>
      <c r="BF11" s="21" t="str">
        <f>_xlfn.XLOOKUP(BD11,Admin!$A$2:$A$601,Admin!$D$2:$D$601,"",0)</f>
        <v>Brody</v>
      </c>
      <c r="BG11" s="21" t="str">
        <f>_xlfn.XLOOKUP(BD11,Admin!$A$2:$A$601,Admin!$E$2:$E$601,"",0)</f>
        <v>Lock</v>
      </c>
      <c r="BH11" s="114">
        <v>11</v>
      </c>
      <c r="BI11" s="21">
        <f t="shared" si="10"/>
        <v>4</v>
      </c>
      <c r="BJ11" t="str">
        <f>_xlfn.XLOOKUP(BD11,Admin!$A$2:$A$601,Admin!$F$2:$F$601,"",0)</f>
        <v>BAC</v>
      </c>
      <c r="BK11">
        <f>COUNTIF(BJ$7:BJ11,BJ11)</f>
        <v>3</v>
      </c>
      <c r="BL11">
        <f>IF(BH11=0,"",IF(BK11&lt;3,COUNTIF(BK$7:BK11,"&lt;3"),0))</f>
        <v>0</v>
      </c>
      <c r="BM11" t="str">
        <f t="shared" si="11"/>
        <v/>
      </c>
      <c r="BO11" s="45">
        <v>474</v>
      </c>
      <c r="BP11" s="21" t="str">
        <f>_xlfn.XLOOKUP(BO11,Admin!$A$2:$A$601,Admin!$C$2:$C$601,"",0)</f>
        <v>U11B PR</v>
      </c>
      <c r="BQ11" s="21" t="str">
        <f>_xlfn.XLOOKUP(BO11,Admin!$A$2:$A$601,Admin!$D$2:$D$601,"",0)</f>
        <v>Oliver</v>
      </c>
      <c r="BR11" s="21" t="str">
        <f>_xlfn.XLOOKUP(BO11,Admin!$A$2:$A$601,Admin!$E$2:$E$601,"",0)</f>
        <v>Hanney</v>
      </c>
      <c r="BS11" s="114">
        <v>45</v>
      </c>
      <c r="BT11" s="21">
        <f t="shared" si="12"/>
        <v>5</v>
      </c>
      <c r="BU11" t="str">
        <f>_xlfn.XLOOKUP(BO11,Admin!$A$2:$A$601,Admin!$F$2:$F$601,"",0)</f>
        <v>PR</v>
      </c>
      <c r="BV11">
        <f>COUNTIF(BU$7:BU11,BU11)</f>
        <v>1</v>
      </c>
      <c r="BW11">
        <f>IF(BS11=0,"",IF(BV11&lt;3,COUNTIF(BV$7:BV11,"&lt;3"),0))</f>
        <v>5</v>
      </c>
      <c r="BX11">
        <f t="shared" si="13"/>
        <v>8</v>
      </c>
      <c r="BZ11" s="45">
        <v>618</v>
      </c>
      <c r="CA11" s="21" t="str">
        <f>_xlfn.XLOOKUP(BZ11,Admin!$A$2:$A$601,Admin!$C$2:$C$601,"",0)</f>
        <v>U11B WAC</v>
      </c>
      <c r="CB11" s="21" t="str">
        <f>_xlfn.XLOOKUP(BZ11,Admin!$A$2:$A$601,Admin!$D$2:$D$601,"",0)</f>
        <v xml:space="preserve">Travis </v>
      </c>
      <c r="CC11" s="21" t="str">
        <f>_xlfn.XLOOKUP(BZ11,Admin!$A$2:$A$601,Admin!$E$2:$E$601,"",0)</f>
        <v xml:space="preserve">Davies </v>
      </c>
      <c r="CD11" s="84">
        <v>5.8</v>
      </c>
      <c r="CE11" s="21">
        <f t="shared" si="14"/>
        <v>5</v>
      </c>
      <c r="CF11" t="str">
        <f>_xlfn.XLOOKUP(BZ11,Admin!$A$2:$A$601,Admin!$F$2:$F$601,"",0)</f>
        <v>WAC</v>
      </c>
      <c r="CG11">
        <f>COUNTIF(CF$7:CF11,CF11)</f>
        <v>3</v>
      </c>
      <c r="CH11">
        <f>IF(CD11=0,"",IF(CG11&lt;3,COUNTIF(CG$7:CG11,"&lt;3"),0))</f>
        <v>0</v>
      </c>
      <c r="CI11" t="str">
        <f t="shared" si="15"/>
        <v/>
      </c>
      <c r="CK11" s="45">
        <v>471</v>
      </c>
      <c r="CL11" s="21" t="str">
        <f>_xlfn.XLOOKUP(CK11,Admin!$A$2:$A$601,Admin!$C$2:$C$601,"",0)</f>
        <v>U11B PR</v>
      </c>
      <c r="CM11" s="21" t="str">
        <f>_xlfn.XLOOKUP(CK11,Admin!$A$2:$A$601,Admin!$D$2:$D$601,"",0)</f>
        <v xml:space="preserve">Henry </v>
      </c>
      <c r="CN11" s="21" t="str">
        <f>_xlfn.XLOOKUP(CK11,Admin!$A$2:$A$601,Admin!$E$2:$E$601,"",0)</f>
        <v>Jackson</v>
      </c>
      <c r="CO11" s="84">
        <v>15.81</v>
      </c>
      <c r="CP11" s="21">
        <f t="shared" si="16"/>
        <v>5</v>
      </c>
      <c r="CQ11" t="str">
        <f>_xlfn.XLOOKUP(CK11,Admin!$A$2:$A$601,Admin!$F$2:$F$601,"",0)</f>
        <v>PR</v>
      </c>
      <c r="CR11">
        <f>COUNTIF(CQ$7:CQ11,CQ11)</f>
        <v>2</v>
      </c>
      <c r="CS11">
        <f>IF(CO11=0,"",IF(CR11&lt;3,COUNTIF(CR$7:CR11,"&lt;3"),0))</f>
        <v>4</v>
      </c>
      <c r="CT11">
        <f t="shared" si="17"/>
        <v>9</v>
      </c>
    </row>
    <row r="12" spans="1:98" x14ac:dyDescent="0.35">
      <c r="A12" s="45">
        <v>423</v>
      </c>
      <c r="B12" s="21" t="str">
        <f>_xlfn.XLOOKUP(A12,Admin!$A$2:$A$601,Admin!$C$2:$C$601,"",0)</f>
        <v>U11B PR</v>
      </c>
      <c r="C12" s="21" t="str">
        <f>_xlfn.XLOOKUP(A12,Admin!$A$2:$A$601,Admin!$D$2:$D$601,"",0)</f>
        <v>James</v>
      </c>
      <c r="D12" s="21" t="str">
        <f>_xlfn.XLOOKUP(A12,Admin!$A$2:$A$601,Admin!$E$2:$E$601,"",0)</f>
        <v>Ballard</v>
      </c>
      <c r="E12" s="84">
        <v>1.64</v>
      </c>
      <c r="F12" s="21">
        <f t="shared" si="0"/>
        <v>6</v>
      </c>
      <c r="G12" t="str">
        <f>_xlfn.XLOOKUP(A12,Admin!$A$2:$A$601,Admin!$F$2:$F$601,"",0)</f>
        <v>PR</v>
      </c>
      <c r="H12">
        <f>COUNTIF(G$7:G12,G12)</f>
        <v>2</v>
      </c>
      <c r="I12">
        <f>IF(E12=0,"",IF(H12&lt;3,COUNTIF(H$7:H12,"&lt;3"),0))</f>
        <v>6</v>
      </c>
      <c r="J12">
        <f t="shared" si="1"/>
        <v>7</v>
      </c>
      <c r="L12" s="45">
        <v>423</v>
      </c>
      <c r="M12" s="21" t="str">
        <f>_xlfn.XLOOKUP(L12,Admin!$A$2:$A$601,Admin!$C$2:$C$601,"",0)</f>
        <v>U11B PR</v>
      </c>
      <c r="N12" s="21" t="str">
        <f>_xlfn.XLOOKUP(L12,Admin!$A$2:$A$601,Admin!$D$2:$D$601,"",0)</f>
        <v>James</v>
      </c>
      <c r="O12" s="21" t="str">
        <f>_xlfn.XLOOKUP(L12,Admin!$A$2:$A$601,Admin!$E$2:$E$601,"",0)</f>
        <v>Ballard</v>
      </c>
      <c r="P12" s="84">
        <v>4.79</v>
      </c>
      <c r="Q12" s="21">
        <f t="shared" si="2"/>
        <v>6</v>
      </c>
      <c r="R12" t="str">
        <f>_xlfn.XLOOKUP(L12,Admin!$A$2:$A$601,Admin!$F$2:$F$601,"",0)</f>
        <v>PR</v>
      </c>
      <c r="S12">
        <f>COUNTIF(R$7:R12,R12)</f>
        <v>2</v>
      </c>
      <c r="T12">
        <f>IF(P12=0,"",IF(S12&lt;3,COUNTIF(S$7:S12,"&lt;3"),0))</f>
        <v>6</v>
      </c>
      <c r="U12">
        <f t="shared" si="3"/>
        <v>7</v>
      </c>
      <c r="W12" s="45">
        <v>116</v>
      </c>
      <c r="X12" s="21" t="str">
        <f>_xlfn.XLOOKUP(W12,Admin!$A$2:$A$601,Admin!$C$2:$C$601,"",0)</f>
        <v>U11B BAC</v>
      </c>
      <c r="Y12" s="21" t="str">
        <f>_xlfn.XLOOKUP(W12,Admin!$A$2:$A$601,Admin!$D$2:$D$601,"",0)</f>
        <v>Warner</v>
      </c>
      <c r="Z12" s="21" t="str">
        <f>_xlfn.XLOOKUP(W12,Admin!$A$2:$A$601,Admin!$E$2:$E$601,"",0)</f>
        <v>Peaty</v>
      </c>
      <c r="AA12" s="114">
        <v>37</v>
      </c>
      <c r="AB12" s="21">
        <f t="shared" si="4"/>
        <v>5</v>
      </c>
      <c r="AC12" t="str">
        <f>_xlfn.XLOOKUP(W12,Admin!$A$2:$A$601,Admin!$F$2:$F$601,"",0)</f>
        <v>BAC</v>
      </c>
      <c r="AD12">
        <f>COUNTIF(AC$7:AC12,AC12)</f>
        <v>2</v>
      </c>
      <c r="AE12">
        <f>IF(AA12=0,"",IF(AD12&lt;3,COUNTIF(AD$7:AD12,"&lt;3"),0))</f>
        <v>5</v>
      </c>
      <c r="AF12">
        <f t="shared" si="5"/>
        <v>8</v>
      </c>
      <c r="AH12" s="45">
        <v>317</v>
      </c>
      <c r="AI12" s="21" t="str">
        <f>_xlfn.XLOOKUP(AH12,Admin!$A$2:$A$601,Admin!$C$2:$C$601,"",0)</f>
        <v>U11B PAC</v>
      </c>
      <c r="AJ12" s="21" t="str">
        <f>_xlfn.XLOOKUP(AH12,Admin!$A$2:$A$601,Admin!$D$2:$D$601,"",0)</f>
        <v>Archie</v>
      </c>
      <c r="AK12" s="21" t="str">
        <f>_xlfn.XLOOKUP(AH12,Admin!$A$2:$A$601,Admin!$E$2:$E$601,"",0)</f>
        <v>Byerley</v>
      </c>
      <c r="AL12" s="114">
        <v>50</v>
      </c>
      <c r="AM12" s="21">
        <f t="shared" si="6"/>
        <v>4</v>
      </c>
      <c r="AN12" t="str">
        <f>_xlfn.XLOOKUP(AH12,Admin!$A$2:$A$601,Admin!$F$2:$F$601,"",0)</f>
        <v>PAC</v>
      </c>
      <c r="AO12">
        <f>COUNTIF(AN$7:AN12,AN12)</f>
        <v>1</v>
      </c>
      <c r="AP12">
        <f>IF(AL12=0,"",IF(AO12&lt;3,COUNTIF(AO$7:AO12,"&lt;3"),0))</f>
        <v>5</v>
      </c>
      <c r="AQ12">
        <f t="shared" si="7"/>
        <v>9</v>
      </c>
      <c r="AS12" s="45">
        <v>328</v>
      </c>
      <c r="AT12" s="21" t="str">
        <f>_xlfn.XLOOKUP(AS12,Admin!$A$2:$A$601,Admin!$C$2:$C$601,"",0)</f>
        <v>U11B PAC</v>
      </c>
      <c r="AU12" s="21" t="str">
        <f>_xlfn.XLOOKUP(AS12,Admin!$A$2:$A$601,Admin!$D$2:$D$601,"",0)</f>
        <v>Ralph</v>
      </c>
      <c r="AV12" s="21" t="str">
        <f>_xlfn.XLOOKUP(AS12,Admin!$A$2:$A$601,Admin!$E$2:$E$601,"",0)</f>
        <v>Wellman</v>
      </c>
      <c r="AW12" s="83">
        <v>15.8</v>
      </c>
      <c r="AX12" s="21">
        <f t="shared" si="8"/>
        <v>6</v>
      </c>
      <c r="AY12" t="str">
        <f>_xlfn.XLOOKUP(AS12,Admin!$A$2:$A$601,Admin!$F$2:$F$601,"",0)</f>
        <v>PAC</v>
      </c>
      <c r="AZ12">
        <f>COUNTIF(AY$7:AY12,AY12)</f>
        <v>2</v>
      </c>
      <c r="BA12">
        <f>IF(AW12=0,"",IF(AZ12&lt;3,COUNTIF(AZ$7:AZ12,"&lt;3"),0))</f>
        <v>6</v>
      </c>
      <c r="BB12">
        <f t="shared" si="9"/>
        <v>7</v>
      </c>
      <c r="BD12" s="45">
        <v>657</v>
      </c>
      <c r="BE12" s="21" t="str">
        <f>_xlfn.XLOOKUP(BD12,Admin!$A$2:$A$601,Admin!$C$2:$C$601,"",0)</f>
        <v>U11B WAC</v>
      </c>
      <c r="BF12" s="21" t="str">
        <f>_xlfn.XLOOKUP(BD12,Admin!$A$2:$A$601,Admin!$D$2:$D$601,"",0)</f>
        <v xml:space="preserve">Henry </v>
      </c>
      <c r="BG12" s="21" t="str">
        <f>_xlfn.XLOOKUP(BD12,Admin!$A$2:$A$601,Admin!$E$2:$E$601,"",0)</f>
        <v>Metcalfe</v>
      </c>
      <c r="BH12" s="114">
        <v>10</v>
      </c>
      <c r="BI12" s="21">
        <f t="shared" si="10"/>
        <v>6</v>
      </c>
      <c r="BJ12" t="str">
        <f>_xlfn.XLOOKUP(BD12,Admin!$A$2:$A$601,Admin!$F$2:$F$601,"",0)</f>
        <v>WAC</v>
      </c>
      <c r="BK12">
        <f>COUNTIF(BJ$7:BJ12,BJ12)</f>
        <v>2</v>
      </c>
      <c r="BL12">
        <f>IF(BH12=0,"",IF(BK12&lt;3,COUNTIF(BK$7:BK12,"&lt;3"),0))</f>
        <v>5</v>
      </c>
      <c r="BM12">
        <f t="shared" si="11"/>
        <v>8</v>
      </c>
      <c r="BO12" s="45">
        <v>464</v>
      </c>
      <c r="BP12" s="21" t="str">
        <f>_xlfn.XLOOKUP(BO12,Admin!$A$2:$A$601,Admin!$C$2:$C$601,"",0)</f>
        <v>U11B PR</v>
      </c>
      <c r="BQ12" s="21" t="str">
        <f>_xlfn.XLOOKUP(BO12,Admin!$A$2:$A$601,Admin!$D$2:$D$601,"",0)</f>
        <v>Ryder</v>
      </c>
      <c r="BR12" s="21" t="str">
        <f>_xlfn.XLOOKUP(BO12,Admin!$A$2:$A$601,Admin!$E$2:$E$601,"",0)</f>
        <v>Savage</v>
      </c>
      <c r="BS12" s="114">
        <v>41</v>
      </c>
      <c r="BT12" s="21">
        <f t="shared" si="12"/>
        <v>6</v>
      </c>
      <c r="BU12" t="str">
        <f>_xlfn.XLOOKUP(BO12,Admin!$A$2:$A$601,Admin!$F$2:$F$601,"",0)</f>
        <v>PR</v>
      </c>
      <c r="BV12">
        <f>COUNTIF(BU$7:BU12,BU12)</f>
        <v>2</v>
      </c>
      <c r="BW12">
        <f>IF(BS12=0,"",IF(BV12&lt;3,COUNTIF(BV$7:BV12,"&lt;3"),0))</f>
        <v>6</v>
      </c>
      <c r="BX12">
        <f t="shared" si="13"/>
        <v>7</v>
      </c>
      <c r="BZ12" s="45">
        <v>460</v>
      </c>
      <c r="CA12" s="21" t="str">
        <f>_xlfn.XLOOKUP(BZ12,Admin!$A$2:$A$601,Admin!$C$2:$C$601,"",0)</f>
        <v>U11B PR</v>
      </c>
      <c r="CB12" s="21" t="str">
        <f>_xlfn.XLOOKUP(BZ12,Admin!$A$2:$A$601,Admin!$D$2:$D$601,"",0)</f>
        <v>Harry</v>
      </c>
      <c r="CC12" s="21" t="str">
        <f>_xlfn.XLOOKUP(BZ12,Admin!$A$2:$A$601,Admin!$E$2:$E$601,"",0)</f>
        <v>Hooper</v>
      </c>
      <c r="CD12" s="84">
        <v>5.46</v>
      </c>
      <c r="CE12" s="21">
        <f t="shared" si="14"/>
        <v>6</v>
      </c>
      <c r="CF12" t="str">
        <f>_xlfn.XLOOKUP(BZ12,Admin!$A$2:$A$601,Admin!$F$2:$F$601,"",0)</f>
        <v>PR</v>
      </c>
      <c r="CG12">
        <f>COUNTIF(CF$7:CF12,CF12)</f>
        <v>2</v>
      </c>
      <c r="CH12">
        <f>IF(CD12=0,"",IF(CG12&lt;3,COUNTIF(CG$7:CG12,"&lt;3"),0))</f>
        <v>5</v>
      </c>
      <c r="CI12">
        <f t="shared" si="15"/>
        <v>8</v>
      </c>
      <c r="CK12" s="45">
        <v>120</v>
      </c>
      <c r="CL12" s="21" t="str">
        <f>_xlfn.XLOOKUP(CK12,Admin!$A$2:$A$601,Admin!$C$2:$C$601,"",0)</f>
        <v>U11B BAC</v>
      </c>
      <c r="CM12" s="21" t="str">
        <f>_xlfn.XLOOKUP(CK12,Admin!$A$2:$A$601,Admin!$D$2:$D$601,"",0)</f>
        <v>Dylan</v>
      </c>
      <c r="CN12" s="21" t="str">
        <f>_xlfn.XLOOKUP(CK12,Admin!$A$2:$A$601,Admin!$E$2:$E$601,"",0)</f>
        <v>Everett</v>
      </c>
      <c r="CO12" s="84">
        <v>14.12</v>
      </c>
      <c r="CP12" s="21">
        <f t="shared" si="16"/>
        <v>6</v>
      </c>
      <c r="CQ12" t="str">
        <f>_xlfn.XLOOKUP(CK12,Admin!$A$2:$A$601,Admin!$F$2:$F$601,"",0)</f>
        <v>BAC</v>
      </c>
      <c r="CR12">
        <f>COUNTIF(CQ$7:CQ12,CQ12)</f>
        <v>4</v>
      </c>
      <c r="CS12">
        <f>IF(CO12=0,"",IF(CR12&lt;3,COUNTIF(CR$7:CR12,"&lt;3"),0))</f>
        <v>0</v>
      </c>
      <c r="CT12" t="str">
        <f t="shared" si="17"/>
        <v/>
      </c>
    </row>
    <row r="13" spans="1:98" x14ac:dyDescent="0.35">
      <c r="A13" s="45">
        <v>418</v>
      </c>
      <c r="B13" s="21" t="str">
        <f>_xlfn.XLOOKUP(A13,Admin!$A$2:$A$601,Admin!$C$2:$C$601,"",0)</f>
        <v>U11B PR</v>
      </c>
      <c r="C13" s="21" t="str">
        <f>_xlfn.XLOOKUP(A13,Admin!$A$2:$A$601,Admin!$D$2:$D$601,"",0)</f>
        <v>Douglas</v>
      </c>
      <c r="D13" s="21" t="str">
        <f>_xlfn.XLOOKUP(A13,Admin!$A$2:$A$601,Admin!$E$2:$E$601,"",0)</f>
        <v>Greenslade</v>
      </c>
      <c r="E13" s="84">
        <v>1.63</v>
      </c>
      <c r="F13" s="21">
        <f t="shared" si="0"/>
        <v>7</v>
      </c>
      <c r="G13" t="str">
        <f>_xlfn.XLOOKUP(A13,Admin!$A$2:$A$601,Admin!$F$2:$F$601,"",0)</f>
        <v>PR</v>
      </c>
      <c r="H13">
        <f>COUNTIF(G$7:G13,G13)</f>
        <v>3</v>
      </c>
      <c r="I13">
        <f>IF(E13=0,"",IF(H13&lt;3,COUNTIF(H$7:H13,"&lt;3"),0))</f>
        <v>0</v>
      </c>
      <c r="J13" t="str">
        <f t="shared" si="1"/>
        <v/>
      </c>
      <c r="L13" s="45">
        <v>618</v>
      </c>
      <c r="M13" s="21" t="str">
        <f>_xlfn.XLOOKUP(L13,Admin!$A$2:$A$601,Admin!$C$2:$C$601,"",0)</f>
        <v>U11B WAC</v>
      </c>
      <c r="N13" s="21" t="str">
        <f>_xlfn.XLOOKUP(L13,Admin!$A$2:$A$601,Admin!$D$2:$D$601,"",0)</f>
        <v xml:space="preserve">Travis </v>
      </c>
      <c r="O13" s="21" t="str">
        <f>_xlfn.XLOOKUP(L13,Admin!$A$2:$A$601,Admin!$E$2:$E$601,"",0)</f>
        <v xml:space="preserve">Davies </v>
      </c>
      <c r="P13" s="84">
        <v>4.68</v>
      </c>
      <c r="Q13" s="21">
        <f t="shared" si="2"/>
        <v>7</v>
      </c>
      <c r="R13" t="str">
        <f>_xlfn.XLOOKUP(L13,Admin!$A$2:$A$601,Admin!$F$2:$F$601,"",0)</f>
        <v>WAC</v>
      </c>
      <c r="S13">
        <f>COUNTIF(R$7:R13,R13)</f>
        <v>2</v>
      </c>
      <c r="T13">
        <f>IF(P13=0,"",IF(S13&lt;3,COUNTIF(S$7:S13,"&lt;3"),0))</f>
        <v>7</v>
      </c>
      <c r="U13">
        <f t="shared" si="3"/>
        <v>6</v>
      </c>
      <c r="W13" s="45">
        <v>628</v>
      </c>
      <c r="X13" s="21" t="str">
        <f>_xlfn.XLOOKUP(W13,Admin!$A$2:$A$601,Admin!$C$2:$C$601,"",0)</f>
        <v>U11B WAC</v>
      </c>
      <c r="Y13" s="21" t="str">
        <f>_xlfn.XLOOKUP(W13,Admin!$A$2:$A$601,Admin!$D$2:$D$601,"",0)</f>
        <v xml:space="preserve">Jack </v>
      </c>
      <c r="Z13" s="21" t="str">
        <f>_xlfn.XLOOKUP(W13,Admin!$A$2:$A$601,Admin!$E$2:$E$601,"",0)</f>
        <v xml:space="preserve">Rourke </v>
      </c>
      <c r="AA13" s="114">
        <v>35</v>
      </c>
      <c r="AB13" s="21">
        <f t="shared" si="4"/>
        <v>7</v>
      </c>
      <c r="AC13" t="str">
        <f>_xlfn.XLOOKUP(W13,Admin!$A$2:$A$601,Admin!$F$2:$F$601,"",0)</f>
        <v>WAC</v>
      </c>
      <c r="AD13">
        <f>COUNTIF(AC$7:AC13,AC13)</f>
        <v>2</v>
      </c>
      <c r="AE13">
        <f>IF(AA13=0,"",IF(AD13&lt;3,COUNTIF(AD$7:AD13,"&lt;3"),0))</f>
        <v>6</v>
      </c>
      <c r="AF13">
        <f t="shared" si="5"/>
        <v>7</v>
      </c>
      <c r="AH13" s="45">
        <v>169</v>
      </c>
      <c r="AI13" s="21" t="str">
        <f>_xlfn.XLOOKUP(AH13,Admin!$A$2:$A$601,Admin!$C$2:$C$601,"",0)</f>
        <v>U11B BAC</v>
      </c>
      <c r="AJ13" s="21" t="str">
        <f>_xlfn.XLOOKUP(AH13,Admin!$A$2:$A$601,Admin!$D$2:$D$601,"",0)</f>
        <v>Charlie</v>
      </c>
      <c r="AK13" s="21" t="str">
        <f>_xlfn.XLOOKUP(AH13,Admin!$A$2:$A$601,Admin!$E$2:$E$601,"",0)</f>
        <v>Adams</v>
      </c>
      <c r="AL13" s="114">
        <v>49</v>
      </c>
      <c r="AM13" s="21">
        <f t="shared" si="6"/>
        <v>7</v>
      </c>
      <c r="AN13" t="str">
        <f>_xlfn.XLOOKUP(AH13,Admin!$A$2:$A$601,Admin!$F$2:$F$601,"",0)</f>
        <v>BAC</v>
      </c>
      <c r="AO13">
        <f>COUNTIF(AN$7:AN13,AN13)</f>
        <v>3</v>
      </c>
      <c r="AP13">
        <f>IF(AL13=0,"",IF(AO13&lt;3,COUNTIF(AO$7:AO13,"&lt;3"),0))</f>
        <v>0</v>
      </c>
      <c r="AQ13" t="str">
        <f t="shared" si="7"/>
        <v/>
      </c>
      <c r="AS13" s="45">
        <v>629</v>
      </c>
      <c r="AT13" s="21" t="str">
        <f>_xlfn.XLOOKUP(AS13,Admin!$A$2:$A$601,Admin!$C$2:$C$601,"",0)</f>
        <v>U11B WAC</v>
      </c>
      <c r="AU13" s="21" t="str">
        <f>_xlfn.XLOOKUP(AS13,Admin!$A$2:$A$601,Admin!$D$2:$D$601,"",0)</f>
        <v xml:space="preserve">Henri </v>
      </c>
      <c r="AV13" s="21" t="str">
        <f>_xlfn.XLOOKUP(AS13,Admin!$A$2:$A$601,Admin!$E$2:$E$601,"",0)</f>
        <v xml:space="preserve">Elliott - Smith </v>
      </c>
      <c r="AW13" s="83">
        <v>15.8</v>
      </c>
      <c r="AX13" s="21">
        <f t="shared" si="8"/>
        <v>6</v>
      </c>
      <c r="AY13" t="str">
        <f>_xlfn.XLOOKUP(AS13,Admin!$A$2:$A$601,Admin!$F$2:$F$601,"",0)</f>
        <v>WAC</v>
      </c>
      <c r="AZ13">
        <f>COUNTIF(AY$7:AY13,AY13)</f>
        <v>1</v>
      </c>
      <c r="BA13">
        <f>IF(AW13=0,"",IF(AZ13&lt;3,COUNTIF(AZ$7:AZ13,"&lt;3"),0))</f>
        <v>7</v>
      </c>
      <c r="BB13">
        <f t="shared" si="9"/>
        <v>7</v>
      </c>
      <c r="BD13" s="45">
        <v>627</v>
      </c>
      <c r="BE13" s="21" t="str">
        <f>_xlfn.XLOOKUP(BD13,Admin!$A$2:$A$601,Admin!$C$2:$C$601,"",0)</f>
        <v>U11B WAC</v>
      </c>
      <c r="BF13" s="21" t="str">
        <f>_xlfn.XLOOKUP(BD13,Admin!$A$2:$A$601,Admin!$D$2:$D$601,"",0)</f>
        <v xml:space="preserve">Angus </v>
      </c>
      <c r="BG13" s="21" t="str">
        <f>_xlfn.XLOOKUP(BD13,Admin!$A$2:$A$601,Admin!$E$2:$E$601,"",0)</f>
        <v xml:space="preserve">Craig </v>
      </c>
      <c r="BH13" s="114">
        <v>8</v>
      </c>
      <c r="BI13" s="21">
        <f t="shared" si="10"/>
        <v>7</v>
      </c>
      <c r="BJ13" t="str">
        <f>_xlfn.XLOOKUP(BD13,Admin!$A$2:$A$601,Admin!$F$2:$F$601,"",0)</f>
        <v>WAC</v>
      </c>
      <c r="BK13">
        <f>COUNTIF(BJ$7:BJ13,BJ13)</f>
        <v>3</v>
      </c>
      <c r="BL13">
        <f>IF(BH13=0,"",IF(BK13&lt;3,COUNTIF(BK$7:BK13,"&lt;3"),0))</f>
        <v>0</v>
      </c>
      <c r="BM13" t="str">
        <f t="shared" si="11"/>
        <v/>
      </c>
      <c r="BO13" s="45">
        <v>217</v>
      </c>
      <c r="BP13" s="21" t="str">
        <f>_xlfn.XLOOKUP(BO13,Admin!$A$2:$A$601,Admin!$C$2:$C$601,"",0)</f>
        <v>U11B DAC</v>
      </c>
      <c r="BQ13" s="21" t="str">
        <f>_xlfn.XLOOKUP(BO13,Admin!$A$2:$A$601,Admin!$D$2:$D$601,"",0)</f>
        <v>Dominic</v>
      </c>
      <c r="BR13" s="21" t="str">
        <f>_xlfn.XLOOKUP(BO13,Admin!$A$2:$A$601,Admin!$E$2:$E$601,"",0)</f>
        <v>GOFF</v>
      </c>
      <c r="BS13" s="114">
        <v>30</v>
      </c>
      <c r="BT13" s="21">
        <f t="shared" si="12"/>
        <v>7</v>
      </c>
      <c r="BU13" t="str">
        <f>_xlfn.XLOOKUP(BO13,Admin!$A$2:$A$601,Admin!$F$2:$F$601,"",0)</f>
        <v>DAC</v>
      </c>
      <c r="BV13">
        <f>COUNTIF(BU$7:BU13,BU13)</f>
        <v>1</v>
      </c>
      <c r="BW13">
        <f>IF(BS13=0,"",IF(BV13&lt;3,COUNTIF(BV$7:BV13,"&lt;3"),0))</f>
        <v>7</v>
      </c>
      <c r="BX13">
        <f t="shared" si="13"/>
        <v>6</v>
      </c>
      <c r="BZ13" s="45">
        <v>627</v>
      </c>
      <c r="CA13" s="21" t="str">
        <f>_xlfn.XLOOKUP(BZ13,Admin!$A$2:$A$601,Admin!$C$2:$C$601,"",0)</f>
        <v>U11B WAC</v>
      </c>
      <c r="CB13" s="21" t="str">
        <f>_xlfn.XLOOKUP(BZ13,Admin!$A$2:$A$601,Admin!$D$2:$D$601,"",0)</f>
        <v xml:space="preserve">Angus </v>
      </c>
      <c r="CC13" s="21" t="str">
        <f>_xlfn.XLOOKUP(BZ13,Admin!$A$2:$A$601,Admin!$E$2:$E$601,"",0)</f>
        <v xml:space="preserve">Craig </v>
      </c>
      <c r="CD13" s="84">
        <v>5.22</v>
      </c>
      <c r="CE13" s="21">
        <f t="shared" si="14"/>
        <v>7</v>
      </c>
      <c r="CF13" t="str">
        <f>_xlfn.XLOOKUP(BZ13,Admin!$A$2:$A$601,Admin!$F$2:$F$601,"",0)</f>
        <v>WAC</v>
      </c>
      <c r="CG13">
        <f>COUNTIF(CF$7:CF13,CF13)</f>
        <v>4</v>
      </c>
      <c r="CH13">
        <f>IF(CD13=0,"",IF(CG13&lt;3,COUNTIF(CG$7:CG13,"&lt;3"),0))</f>
        <v>0</v>
      </c>
      <c r="CI13" t="str">
        <f t="shared" si="15"/>
        <v/>
      </c>
      <c r="CK13" s="45">
        <v>127</v>
      </c>
      <c r="CL13" s="21" t="str">
        <f>_xlfn.XLOOKUP(CK13,Admin!$A$2:$A$601,Admin!$C$2:$C$601,"",0)</f>
        <v>U11B BAC</v>
      </c>
      <c r="CM13" s="21" t="str">
        <f>_xlfn.XLOOKUP(CK13,Admin!$A$2:$A$601,Admin!$D$2:$D$601,"",0)</f>
        <v>Seth</v>
      </c>
      <c r="CN13" s="21" t="str">
        <f>_xlfn.XLOOKUP(CK13,Admin!$A$2:$A$601,Admin!$E$2:$E$601,"",0)</f>
        <v>Jackson</v>
      </c>
      <c r="CO13" s="84">
        <v>13.9</v>
      </c>
      <c r="CP13" s="21">
        <f t="shared" si="16"/>
        <v>7</v>
      </c>
      <c r="CQ13" t="str">
        <f>_xlfn.XLOOKUP(CK13,Admin!$A$2:$A$601,Admin!$F$2:$F$601,"",0)</f>
        <v>BAC</v>
      </c>
      <c r="CR13">
        <f>COUNTIF(CQ$7:CQ13,CQ13)</f>
        <v>5</v>
      </c>
      <c r="CS13">
        <f>IF(CO13=0,"",IF(CR13&lt;3,COUNTIF(CR$7:CR13,"&lt;3"),0))</f>
        <v>0</v>
      </c>
      <c r="CT13" t="str">
        <f t="shared" si="17"/>
        <v/>
      </c>
    </row>
    <row r="14" spans="1:98" x14ac:dyDescent="0.35">
      <c r="A14" s="45">
        <v>116</v>
      </c>
      <c r="B14" s="21" t="str">
        <f>_xlfn.XLOOKUP(A14,Admin!$A$2:$A$601,Admin!$C$2:$C$601,"",0)</f>
        <v>U11B BAC</v>
      </c>
      <c r="C14" s="21" t="str">
        <f>_xlfn.XLOOKUP(A14,Admin!$A$2:$A$601,Admin!$D$2:$D$601,"",0)</f>
        <v>Warner</v>
      </c>
      <c r="D14" s="21" t="str">
        <f>_xlfn.XLOOKUP(A14,Admin!$A$2:$A$601,Admin!$E$2:$E$601,"",0)</f>
        <v>Peaty</v>
      </c>
      <c r="E14" s="84">
        <v>1.61</v>
      </c>
      <c r="F14" s="21">
        <f t="shared" si="0"/>
        <v>8</v>
      </c>
      <c r="G14" t="str">
        <f>_xlfn.XLOOKUP(A14,Admin!$A$2:$A$601,Admin!$F$2:$F$601,"",0)</f>
        <v>BAC</v>
      </c>
      <c r="H14">
        <f>COUNTIF(G$7:G14,G14)</f>
        <v>3</v>
      </c>
      <c r="I14">
        <f>IF(E14=0,"",IF(H14&lt;3,COUNTIF(H$7:H14,"&lt;3"),0))</f>
        <v>0</v>
      </c>
      <c r="J14" t="str">
        <f t="shared" si="1"/>
        <v/>
      </c>
      <c r="L14" s="45">
        <v>130</v>
      </c>
      <c r="M14" s="21" t="str">
        <f>_xlfn.XLOOKUP(L14,Admin!$A$2:$A$601,Admin!$C$2:$C$601,"",0)</f>
        <v>U11B BAC</v>
      </c>
      <c r="N14" s="21" t="str">
        <f>_xlfn.XLOOKUP(L14,Admin!$A$2:$A$601,Admin!$D$2:$D$601,"",0)</f>
        <v>Dylan</v>
      </c>
      <c r="O14" s="21" t="str">
        <f>_xlfn.XLOOKUP(L14,Admin!$A$2:$A$601,Admin!$E$2:$E$601,"",0)</f>
        <v>Senior</v>
      </c>
      <c r="P14" s="84">
        <v>4.67</v>
      </c>
      <c r="Q14" s="21">
        <f t="shared" si="2"/>
        <v>8</v>
      </c>
      <c r="R14" t="str">
        <f>_xlfn.XLOOKUP(L14,Admin!$A$2:$A$601,Admin!$F$2:$F$601,"",0)</f>
        <v>BAC</v>
      </c>
      <c r="S14">
        <f>COUNTIF(R$7:R14,R14)</f>
        <v>3</v>
      </c>
      <c r="T14">
        <f>IF(P14=0,"",IF(S14&lt;3,COUNTIF(S$7:S14,"&lt;3"),0))</f>
        <v>0</v>
      </c>
      <c r="U14" t="str">
        <f t="shared" si="3"/>
        <v/>
      </c>
      <c r="W14" s="45">
        <v>464</v>
      </c>
      <c r="X14" s="21" t="str">
        <f>_xlfn.XLOOKUP(W14,Admin!$A$2:$A$601,Admin!$C$2:$C$601,"",0)</f>
        <v>U11B PR</v>
      </c>
      <c r="Y14" s="21" t="str">
        <f>_xlfn.XLOOKUP(W14,Admin!$A$2:$A$601,Admin!$D$2:$D$601,"",0)</f>
        <v>Ryder</v>
      </c>
      <c r="Z14" s="21" t="str">
        <f>_xlfn.XLOOKUP(W14,Admin!$A$2:$A$601,Admin!$E$2:$E$601,"",0)</f>
        <v>Savage</v>
      </c>
      <c r="AA14" s="114">
        <v>34</v>
      </c>
      <c r="AB14" s="21">
        <f t="shared" si="4"/>
        <v>8</v>
      </c>
      <c r="AC14" t="str">
        <f>_xlfn.XLOOKUP(W14,Admin!$A$2:$A$601,Admin!$F$2:$F$601,"",0)</f>
        <v>PR</v>
      </c>
      <c r="AD14">
        <f>COUNTIF(AC$7:AC14,AC14)</f>
        <v>4</v>
      </c>
      <c r="AE14">
        <f>IF(AA14=0,"",IF(AD14&lt;3,COUNTIF(AD$7:AD14,"&lt;3"),0))</f>
        <v>0</v>
      </c>
      <c r="AF14" t="str">
        <f t="shared" si="5"/>
        <v/>
      </c>
      <c r="AH14" s="45">
        <v>164</v>
      </c>
      <c r="AI14" s="21" t="str">
        <f>_xlfn.XLOOKUP(AH14,Admin!$A$2:$A$601,Admin!$C$2:$C$601,"",0)</f>
        <v>U11B BAC</v>
      </c>
      <c r="AJ14" s="21" t="str">
        <f>_xlfn.XLOOKUP(AH14,Admin!$A$2:$A$601,Admin!$D$2:$D$601,"",0)</f>
        <v>Theo</v>
      </c>
      <c r="AK14" s="21" t="str">
        <f>_xlfn.XLOOKUP(AH14,Admin!$A$2:$A$601,Admin!$E$2:$E$601,"",0)</f>
        <v>Damiani</v>
      </c>
      <c r="AL14" s="114">
        <v>49</v>
      </c>
      <c r="AM14" s="21">
        <f t="shared" si="6"/>
        <v>7</v>
      </c>
      <c r="AN14" t="str">
        <f>_xlfn.XLOOKUP(AH14,Admin!$A$2:$A$601,Admin!$F$2:$F$601,"",0)</f>
        <v>BAC</v>
      </c>
      <c r="AO14">
        <f>COUNTIF(AN$7:AN14,AN14)</f>
        <v>4</v>
      </c>
      <c r="AP14">
        <f>IF(AL14=0,"",IF(AO14&lt;3,COUNTIF(AO$7:AO14,"&lt;3"),0))</f>
        <v>0</v>
      </c>
      <c r="AQ14" t="str">
        <f t="shared" si="7"/>
        <v/>
      </c>
      <c r="AS14" s="45">
        <v>430</v>
      </c>
      <c r="AT14" s="21" t="str">
        <f>_xlfn.XLOOKUP(AS14,Admin!$A$2:$A$601,Admin!$C$2:$C$601,"",0)</f>
        <v>U11B PR</v>
      </c>
      <c r="AU14" s="21" t="str">
        <f>_xlfn.XLOOKUP(AS14,Admin!$A$2:$A$601,Admin!$D$2:$D$601,"",0)</f>
        <v>Oscar</v>
      </c>
      <c r="AV14" s="21" t="str">
        <f>_xlfn.XLOOKUP(AS14,Admin!$A$2:$A$601,Admin!$E$2:$E$601,"",0)</f>
        <v>cartwright</v>
      </c>
      <c r="AW14" s="83">
        <v>15.9</v>
      </c>
      <c r="AX14" s="21">
        <f t="shared" si="8"/>
        <v>8</v>
      </c>
      <c r="AY14" t="str">
        <f>_xlfn.XLOOKUP(AS14,Admin!$A$2:$A$601,Admin!$F$2:$F$601,"",0)</f>
        <v>PR</v>
      </c>
      <c r="AZ14">
        <f>COUNTIF(AY$7:AY14,AY14)</f>
        <v>3</v>
      </c>
      <c r="BA14">
        <f>IF(AW14=0,"",IF(AZ14&lt;3,COUNTIF(AZ$7:AZ14,"&lt;3"),0))</f>
        <v>0</v>
      </c>
      <c r="BB14" t="str">
        <f t="shared" si="9"/>
        <v/>
      </c>
      <c r="BD14" s="45">
        <v>365</v>
      </c>
      <c r="BE14" s="21" t="str">
        <f>_xlfn.XLOOKUP(BD14,Admin!$A$2:$A$601,Admin!$C$2:$C$601,"",0)</f>
        <v>U11B PAC</v>
      </c>
      <c r="BF14" s="21" t="str">
        <f>_xlfn.XLOOKUP(BD14,Admin!$A$2:$A$601,Admin!$D$2:$D$601,"",0)</f>
        <v>Zac</v>
      </c>
      <c r="BG14" s="21" t="str">
        <f>_xlfn.XLOOKUP(BD14,Admin!$A$2:$A$601,Admin!$E$2:$E$601,"",0)</f>
        <v>Elliott</v>
      </c>
      <c r="BH14" s="114">
        <v>8</v>
      </c>
      <c r="BI14" s="21">
        <f t="shared" si="10"/>
        <v>7</v>
      </c>
      <c r="BJ14" t="str">
        <f>_xlfn.XLOOKUP(BD14,Admin!$A$2:$A$601,Admin!$F$2:$F$601,"",0)</f>
        <v>PAC</v>
      </c>
      <c r="BK14">
        <f>COUNTIF(BJ$7:BJ14,BJ14)</f>
        <v>2</v>
      </c>
      <c r="BL14">
        <f>IF(BH14=0,"",IF(BK14&lt;3,COUNTIF(BK$7:BK14,"&lt;3"),0))</f>
        <v>6</v>
      </c>
      <c r="BM14">
        <f t="shared" si="11"/>
        <v>7</v>
      </c>
      <c r="BO14" s="45">
        <v>169</v>
      </c>
      <c r="BP14" s="21" t="str">
        <f>_xlfn.XLOOKUP(BO14,Admin!$A$2:$A$601,Admin!$C$2:$C$601,"",0)</f>
        <v>U11B BAC</v>
      </c>
      <c r="BQ14" s="21" t="str">
        <f>_xlfn.XLOOKUP(BO14,Admin!$A$2:$A$601,Admin!$D$2:$D$601,"",0)</f>
        <v>Charlie</v>
      </c>
      <c r="BR14" s="21" t="str">
        <f>_xlfn.XLOOKUP(BO14,Admin!$A$2:$A$601,Admin!$E$2:$E$601,"",0)</f>
        <v>Adams</v>
      </c>
      <c r="BS14" s="114">
        <v>30</v>
      </c>
      <c r="BT14" s="21">
        <f t="shared" si="12"/>
        <v>7</v>
      </c>
      <c r="BU14" t="str">
        <f>_xlfn.XLOOKUP(BO14,Admin!$A$2:$A$601,Admin!$F$2:$F$601,"",0)</f>
        <v>BAC</v>
      </c>
      <c r="BV14">
        <f>COUNTIF(BU$7:BU14,BU14)</f>
        <v>2</v>
      </c>
      <c r="BW14">
        <f>IF(BS14=0,"",IF(BV14&lt;3,COUNTIF(BV$7:BV14,"&lt;3"),0))</f>
        <v>8</v>
      </c>
      <c r="BX14">
        <f t="shared" si="13"/>
        <v>6</v>
      </c>
      <c r="BZ14" s="45">
        <v>317</v>
      </c>
      <c r="CA14" s="21" t="str">
        <f>_xlfn.XLOOKUP(BZ14,Admin!$A$2:$A$601,Admin!$C$2:$C$601,"",0)</f>
        <v>U11B PAC</v>
      </c>
      <c r="CB14" s="21" t="str">
        <f>_xlfn.XLOOKUP(BZ14,Admin!$A$2:$A$601,Admin!$D$2:$D$601,"",0)</f>
        <v>Archie</v>
      </c>
      <c r="CC14" s="21" t="str">
        <f>_xlfn.XLOOKUP(BZ14,Admin!$A$2:$A$601,Admin!$E$2:$E$601,"",0)</f>
        <v>Byerley</v>
      </c>
      <c r="CD14" s="84">
        <v>4.78</v>
      </c>
      <c r="CE14" s="21">
        <f t="shared" si="14"/>
        <v>8</v>
      </c>
      <c r="CF14" t="str">
        <f>_xlfn.XLOOKUP(BZ14,Admin!$A$2:$A$601,Admin!$F$2:$F$601,"",0)</f>
        <v>PAC</v>
      </c>
      <c r="CG14">
        <f>COUNTIF(CF$7:CF14,CF14)</f>
        <v>1</v>
      </c>
      <c r="CH14">
        <f>IF(CD14=0,"",IF(CG14&lt;3,COUNTIF(CG$7:CG14,"&lt;3"),0))</f>
        <v>6</v>
      </c>
      <c r="CI14">
        <f t="shared" si="15"/>
        <v>7</v>
      </c>
      <c r="CK14" s="45">
        <v>321</v>
      </c>
      <c r="CL14" s="21" t="str">
        <f>_xlfn.XLOOKUP(CK14,Admin!$A$2:$A$601,Admin!$C$2:$C$601,"",0)</f>
        <v>U11B PAC</v>
      </c>
      <c r="CM14" s="21" t="str">
        <f>_xlfn.XLOOKUP(CK14,Admin!$A$2:$A$601,Admin!$D$2:$D$601,"",0)</f>
        <v>Noah</v>
      </c>
      <c r="CN14" s="21" t="str">
        <f>_xlfn.XLOOKUP(CK14,Admin!$A$2:$A$601,Admin!$E$2:$E$601,"",0)</f>
        <v>Mc Carthy</v>
      </c>
      <c r="CO14" s="84">
        <v>13.29</v>
      </c>
      <c r="CP14" s="21">
        <f t="shared" si="16"/>
        <v>8</v>
      </c>
      <c r="CQ14" t="str">
        <f>_xlfn.XLOOKUP(CK14,Admin!$A$2:$A$601,Admin!$F$2:$F$601,"",0)</f>
        <v>PAC</v>
      </c>
      <c r="CR14">
        <f>COUNTIF(CQ$7:CQ14,CQ14)</f>
        <v>1</v>
      </c>
      <c r="CS14">
        <f>IF(CO14=0,"",IF(CR14&lt;3,COUNTIF(CR$7:CR14,"&lt;3"),0))</f>
        <v>5</v>
      </c>
      <c r="CT14">
        <f t="shared" si="17"/>
        <v>8</v>
      </c>
    </row>
    <row r="15" spans="1:98" x14ac:dyDescent="0.35">
      <c r="A15" s="45">
        <v>618</v>
      </c>
      <c r="B15" s="21" t="str">
        <f>_xlfn.XLOOKUP(A15,Admin!$A$2:$A$601,Admin!$C$2:$C$601,"",0)</f>
        <v>U11B WAC</v>
      </c>
      <c r="C15" s="21" t="str">
        <f>_xlfn.XLOOKUP(A15,Admin!$A$2:$A$601,Admin!$D$2:$D$601,"",0)</f>
        <v xml:space="preserve">Travis </v>
      </c>
      <c r="D15" s="21" t="str">
        <f>_xlfn.XLOOKUP(A15,Admin!$A$2:$A$601,Admin!$E$2:$E$601,"",0)</f>
        <v xml:space="preserve">Davies </v>
      </c>
      <c r="E15" s="84">
        <v>1.49</v>
      </c>
      <c r="F15" s="21">
        <f t="shared" si="0"/>
        <v>9</v>
      </c>
      <c r="G15" t="str">
        <f>_xlfn.XLOOKUP(A15,Admin!$A$2:$A$601,Admin!$F$2:$F$601,"",0)</f>
        <v>WAC</v>
      </c>
      <c r="H15">
        <f>COUNTIF(G$7:G15,G15)</f>
        <v>2</v>
      </c>
      <c r="I15">
        <f>IF(E15=0,"",IF(H15&lt;3,COUNTIF(H$7:H15,"&lt;3"),0))</f>
        <v>7</v>
      </c>
      <c r="J15">
        <f t="shared" si="1"/>
        <v>6</v>
      </c>
      <c r="L15" s="45">
        <v>620</v>
      </c>
      <c r="M15" s="21" t="str">
        <f>_xlfn.XLOOKUP(L15,Admin!$A$2:$A$601,Admin!$C$2:$C$601,"",0)</f>
        <v>U11B WAC</v>
      </c>
      <c r="N15" s="21" t="str">
        <f>_xlfn.XLOOKUP(L15,Admin!$A$2:$A$601,Admin!$D$2:$D$601,"",0)</f>
        <v xml:space="preserve">Jake </v>
      </c>
      <c r="O15" s="21" t="str">
        <f>_xlfn.XLOOKUP(L15,Admin!$A$2:$A$601,Admin!$E$2:$E$601,"",0)</f>
        <v xml:space="preserve">Potter </v>
      </c>
      <c r="P15" s="84">
        <v>4.63</v>
      </c>
      <c r="Q15" s="21">
        <f t="shared" si="2"/>
        <v>9</v>
      </c>
      <c r="R15" t="str">
        <f>_xlfn.XLOOKUP(L15,Admin!$A$2:$A$601,Admin!$F$2:$F$601,"",0)</f>
        <v>WAC</v>
      </c>
      <c r="S15">
        <f>COUNTIF(R$7:R15,R15)</f>
        <v>3</v>
      </c>
      <c r="T15">
        <f>IF(P15=0,"",IF(S15&lt;3,COUNTIF(S$7:S15,"&lt;3"),0))</f>
        <v>0</v>
      </c>
      <c r="U15" t="str">
        <f t="shared" si="3"/>
        <v/>
      </c>
      <c r="W15" s="45">
        <v>130</v>
      </c>
      <c r="X15" s="21" t="str">
        <f>_xlfn.XLOOKUP(W15,Admin!$A$2:$A$601,Admin!$C$2:$C$601,"",0)</f>
        <v>U11B BAC</v>
      </c>
      <c r="Y15" s="21" t="str">
        <f>_xlfn.XLOOKUP(W15,Admin!$A$2:$A$601,Admin!$D$2:$D$601,"",0)</f>
        <v>Dylan</v>
      </c>
      <c r="Z15" s="21" t="str">
        <f>_xlfn.XLOOKUP(W15,Admin!$A$2:$A$601,Admin!$E$2:$E$601,"",0)</f>
        <v>Senior</v>
      </c>
      <c r="AA15" s="114">
        <v>33</v>
      </c>
      <c r="AB15" s="21">
        <f t="shared" si="4"/>
        <v>9</v>
      </c>
      <c r="AC15" t="str">
        <f>_xlfn.XLOOKUP(W15,Admin!$A$2:$A$601,Admin!$F$2:$F$601,"",0)</f>
        <v>BAC</v>
      </c>
      <c r="AD15">
        <f>COUNTIF(AC$7:AC15,AC15)</f>
        <v>3</v>
      </c>
      <c r="AE15">
        <f>IF(AA15=0,"",IF(AD15&lt;3,COUNTIF(AD$7:AD15,"&lt;3"),0))</f>
        <v>0</v>
      </c>
      <c r="AF15" t="str">
        <f t="shared" si="5"/>
        <v/>
      </c>
      <c r="AH15" s="45">
        <v>199</v>
      </c>
      <c r="AI15" s="21" t="str">
        <f>_xlfn.XLOOKUP(AH15,Admin!$A$2:$A$601,Admin!$C$2:$C$601,"",0)</f>
        <v>U11B BAC</v>
      </c>
      <c r="AJ15" s="21" t="str">
        <f>_xlfn.XLOOKUP(AH15,Admin!$A$2:$A$601,Admin!$D$2:$D$601,"",0)</f>
        <v>Brody</v>
      </c>
      <c r="AK15" s="21" t="str">
        <f>_xlfn.XLOOKUP(AH15,Admin!$A$2:$A$601,Admin!$E$2:$E$601,"",0)</f>
        <v>Lock</v>
      </c>
      <c r="AL15" s="114">
        <v>48</v>
      </c>
      <c r="AM15" s="21">
        <f t="shared" si="6"/>
        <v>9</v>
      </c>
      <c r="AN15" t="str">
        <f>_xlfn.XLOOKUP(AH15,Admin!$A$2:$A$601,Admin!$F$2:$F$601,"",0)</f>
        <v>BAC</v>
      </c>
      <c r="AO15">
        <f>COUNTIF(AN$7:AN15,AN15)</f>
        <v>5</v>
      </c>
      <c r="AP15">
        <f>IF(AL15=0,"",IF(AO15&lt;3,COUNTIF(AO$7:AO15,"&lt;3"),0))</f>
        <v>0</v>
      </c>
      <c r="AQ15" t="str">
        <f t="shared" si="7"/>
        <v/>
      </c>
      <c r="AS15" s="45">
        <v>318</v>
      </c>
      <c r="AT15" s="21" t="str">
        <f>_xlfn.XLOOKUP(AS15,Admin!$A$2:$A$601,Admin!$C$2:$C$601,"",0)</f>
        <v>U11B PAC</v>
      </c>
      <c r="AU15" s="21" t="str">
        <f>_xlfn.XLOOKUP(AS15,Admin!$A$2:$A$601,Admin!$D$2:$D$601,"",0)</f>
        <v>Ethan</v>
      </c>
      <c r="AV15" s="21" t="str">
        <f>_xlfn.XLOOKUP(AS15,Admin!$A$2:$A$601,Admin!$E$2:$E$601,"",0)</f>
        <v>Byerley</v>
      </c>
      <c r="AW15" s="83">
        <v>15.9</v>
      </c>
      <c r="AX15" s="21">
        <f t="shared" si="8"/>
        <v>8</v>
      </c>
      <c r="AY15" t="str">
        <f>_xlfn.XLOOKUP(AS15,Admin!$A$2:$A$601,Admin!$F$2:$F$601,"",0)</f>
        <v>PAC</v>
      </c>
      <c r="AZ15">
        <f>COUNTIF(AY$7:AY15,AY15)</f>
        <v>3</v>
      </c>
      <c r="BA15">
        <f>IF(AW15=0,"",IF(AZ15&lt;3,COUNTIF(AZ$7:AZ15,"&lt;3"),0))</f>
        <v>0</v>
      </c>
      <c r="BB15" t="str">
        <f t="shared" si="9"/>
        <v/>
      </c>
      <c r="BD15" s="45">
        <v>322</v>
      </c>
      <c r="BE15" s="21" t="str">
        <f>_xlfn.XLOOKUP(BD15,Admin!$A$2:$A$601,Admin!$C$2:$C$601,"",0)</f>
        <v>U11B PAC</v>
      </c>
      <c r="BF15" s="21" t="str">
        <f>_xlfn.XLOOKUP(BD15,Admin!$A$2:$A$601,Admin!$D$2:$D$601,"",0)</f>
        <v>Lewis</v>
      </c>
      <c r="BG15" s="21" t="str">
        <f>_xlfn.XLOOKUP(BD15,Admin!$A$2:$A$601,Admin!$E$2:$E$601,"",0)</f>
        <v>Moss</v>
      </c>
      <c r="BH15" s="114">
        <v>8</v>
      </c>
      <c r="BI15" s="21">
        <f t="shared" si="10"/>
        <v>7</v>
      </c>
      <c r="BJ15" t="str">
        <f>_xlfn.XLOOKUP(BD15,Admin!$A$2:$A$601,Admin!$F$2:$F$601,"",0)</f>
        <v>PAC</v>
      </c>
      <c r="BK15">
        <f>COUNTIF(BJ$7:BJ15,BJ15)</f>
        <v>3</v>
      </c>
      <c r="BL15">
        <f>IF(BH15=0,"",IF(BK15&lt;3,COUNTIF(BK$7:BK15,"&lt;3"),0))</f>
        <v>0</v>
      </c>
      <c r="BM15" t="str">
        <f t="shared" si="11"/>
        <v/>
      </c>
      <c r="BO15" s="45">
        <v>365</v>
      </c>
      <c r="BP15" s="21" t="str">
        <f>_xlfn.XLOOKUP(BO15,Admin!$A$2:$A$601,Admin!$C$2:$C$601,"",0)</f>
        <v>U11B PAC</v>
      </c>
      <c r="BQ15" s="21" t="str">
        <f>_xlfn.XLOOKUP(BO15,Admin!$A$2:$A$601,Admin!$D$2:$D$601,"",0)</f>
        <v>Zac</v>
      </c>
      <c r="BR15" s="21" t="str">
        <f>_xlfn.XLOOKUP(BO15,Admin!$A$2:$A$601,Admin!$E$2:$E$601,"",0)</f>
        <v>Elliott</v>
      </c>
      <c r="BS15" s="114">
        <v>15</v>
      </c>
      <c r="BT15" s="21">
        <f t="shared" si="12"/>
        <v>9</v>
      </c>
      <c r="BU15" t="str">
        <f>_xlfn.XLOOKUP(BO15,Admin!$A$2:$A$601,Admin!$F$2:$F$601,"",0)</f>
        <v>PAC</v>
      </c>
      <c r="BV15">
        <f>COUNTIF(BU$7:BU15,BU15)</f>
        <v>2</v>
      </c>
      <c r="BW15">
        <f>IF(BS15=0,"",IF(BV15&lt;3,COUNTIF(BV$7:BV15,"&lt;3"),0))</f>
        <v>9</v>
      </c>
      <c r="BX15">
        <f t="shared" si="13"/>
        <v>4</v>
      </c>
      <c r="BZ15" s="45">
        <v>657</v>
      </c>
      <c r="CA15" s="21" t="str">
        <f>_xlfn.XLOOKUP(BZ15,Admin!$A$2:$A$601,Admin!$C$2:$C$601,"",0)</f>
        <v>U11B WAC</v>
      </c>
      <c r="CB15" s="21" t="str">
        <f>_xlfn.XLOOKUP(BZ15,Admin!$A$2:$A$601,Admin!$D$2:$D$601,"",0)</f>
        <v xml:space="preserve">Henry </v>
      </c>
      <c r="CC15" s="21" t="str">
        <f>_xlfn.XLOOKUP(BZ15,Admin!$A$2:$A$601,Admin!$E$2:$E$601,"",0)</f>
        <v>Metcalfe</v>
      </c>
      <c r="CD15" s="84">
        <v>4.51</v>
      </c>
      <c r="CE15" s="21">
        <f t="shared" si="14"/>
        <v>9</v>
      </c>
      <c r="CF15" t="str">
        <f>_xlfn.XLOOKUP(BZ15,Admin!$A$2:$A$601,Admin!$F$2:$F$601,"",0)</f>
        <v>WAC</v>
      </c>
      <c r="CG15">
        <f>COUNTIF(CF$7:CF15,CF15)</f>
        <v>5</v>
      </c>
      <c r="CH15">
        <f>IF(CD15=0,"",IF(CG15&lt;3,COUNTIF(CG$7:CG15,"&lt;3"),0))</f>
        <v>0</v>
      </c>
      <c r="CI15" t="str">
        <f t="shared" si="15"/>
        <v/>
      </c>
      <c r="CK15" s="45">
        <v>315</v>
      </c>
      <c r="CL15" s="21" t="str">
        <f>_xlfn.XLOOKUP(CK15,Admin!$A$2:$A$601,Admin!$C$2:$C$601,"",0)</f>
        <v>U11B PAC</v>
      </c>
      <c r="CM15" s="21" t="str">
        <f>_xlfn.XLOOKUP(CK15,Admin!$A$2:$A$601,Admin!$D$2:$D$601,"",0)</f>
        <v>Simonas</v>
      </c>
      <c r="CN15" s="21" t="str">
        <f>_xlfn.XLOOKUP(CK15,Admin!$A$2:$A$601,Admin!$E$2:$E$601,"",0)</f>
        <v>Kacevicius</v>
      </c>
      <c r="CO15" s="84">
        <v>11.66</v>
      </c>
      <c r="CP15" s="21">
        <f t="shared" si="16"/>
        <v>9</v>
      </c>
      <c r="CQ15" t="str">
        <f>_xlfn.XLOOKUP(CK15,Admin!$A$2:$A$601,Admin!$F$2:$F$601,"",0)</f>
        <v>PAC</v>
      </c>
      <c r="CR15">
        <f>COUNTIF(CQ$7:CQ15,CQ15)</f>
        <v>2</v>
      </c>
      <c r="CS15">
        <f>IF(CO15=0,"",IF(CR15&lt;3,COUNTIF(CR$7:CR15,"&lt;3"),0))</f>
        <v>6</v>
      </c>
      <c r="CT15">
        <f t="shared" si="17"/>
        <v>7</v>
      </c>
    </row>
    <row r="16" spans="1:98" ht="14.5" customHeight="1" x14ac:dyDescent="0.35">
      <c r="A16" s="45">
        <v>623</v>
      </c>
      <c r="B16" s="21" t="str">
        <f>_xlfn.XLOOKUP(A16,Admin!$A$2:$A$601,Admin!$C$2:$C$601,"",0)</f>
        <v>U11B WAC</v>
      </c>
      <c r="C16" s="21" t="str">
        <f>_xlfn.XLOOKUP(A16,Admin!$A$2:$A$601,Admin!$D$2:$D$601,"",0)</f>
        <v xml:space="preserve">Loukas </v>
      </c>
      <c r="D16" s="21" t="str">
        <f>_xlfn.XLOOKUP(A16,Admin!$A$2:$A$601,Admin!$E$2:$E$601,"",0)</f>
        <v xml:space="preserve">Antonopoulos </v>
      </c>
      <c r="E16" s="84">
        <v>1.48</v>
      </c>
      <c r="F16" s="21">
        <f t="shared" si="0"/>
        <v>10</v>
      </c>
      <c r="G16" t="str">
        <f>_xlfn.XLOOKUP(A16,Admin!$A$2:$A$601,Admin!$F$2:$F$601,"",0)</f>
        <v>WAC</v>
      </c>
      <c r="H16">
        <f>COUNTIF(G$7:G16,G16)</f>
        <v>3</v>
      </c>
      <c r="I16">
        <f>IF(E16=0,"",IF(H16&lt;3,COUNTIF(H$7:H16,"&lt;3"),0))</f>
        <v>0</v>
      </c>
      <c r="J16" t="str">
        <f t="shared" si="1"/>
        <v/>
      </c>
      <c r="L16" s="45">
        <v>471</v>
      </c>
      <c r="M16" s="21" t="str">
        <f>_xlfn.XLOOKUP(L16,Admin!$A$2:$A$601,Admin!$C$2:$C$601,"",0)</f>
        <v>U11B PR</v>
      </c>
      <c r="N16" s="21" t="str">
        <f>_xlfn.XLOOKUP(L16,Admin!$A$2:$A$601,Admin!$D$2:$D$601,"",0)</f>
        <v xml:space="preserve">Henry </v>
      </c>
      <c r="O16" s="21" t="str">
        <f>_xlfn.XLOOKUP(L16,Admin!$A$2:$A$601,Admin!$E$2:$E$601,"",0)</f>
        <v>Jackson</v>
      </c>
      <c r="P16" s="84">
        <v>4.5999999999999996</v>
      </c>
      <c r="Q16" s="21">
        <f t="shared" si="2"/>
        <v>10</v>
      </c>
      <c r="R16" t="str">
        <f>_xlfn.XLOOKUP(L16,Admin!$A$2:$A$601,Admin!$F$2:$F$601,"",0)</f>
        <v>PR</v>
      </c>
      <c r="S16">
        <f>COUNTIF(R$7:R16,R16)</f>
        <v>3</v>
      </c>
      <c r="T16">
        <f>IF(P16=0,"",IF(S16&lt;3,COUNTIF(S$7:S16,"&lt;3"),0))</f>
        <v>0</v>
      </c>
      <c r="U16" t="str">
        <f t="shared" si="3"/>
        <v/>
      </c>
      <c r="W16" s="45">
        <v>428</v>
      </c>
      <c r="X16" s="21" t="str">
        <f>_xlfn.XLOOKUP(W16,Admin!$A$2:$A$601,Admin!$C$2:$C$601,"",0)</f>
        <v>U11B PR</v>
      </c>
      <c r="Y16" s="21" t="str">
        <f>_xlfn.XLOOKUP(W16,Admin!$A$2:$A$601,Admin!$D$2:$D$601,"",0)</f>
        <v>Oakley</v>
      </c>
      <c r="Z16" s="21" t="str">
        <f>_xlfn.XLOOKUP(W16,Admin!$A$2:$A$601,Admin!$E$2:$E$601,"",0)</f>
        <v>stevens</v>
      </c>
      <c r="AA16" s="114">
        <v>32</v>
      </c>
      <c r="AB16" s="21">
        <f t="shared" si="4"/>
        <v>10</v>
      </c>
      <c r="AC16" t="str">
        <f>_xlfn.XLOOKUP(W16,Admin!$A$2:$A$601,Admin!$F$2:$F$601,"",0)</f>
        <v>PR</v>
      </c>
      <c r="AD16">
        <f>COUNTIF(AC$7:AC16,AC16)</f>
        <v>5</v>
      </c>
      <c r="AE16">
        <f>IF(AA16=0,"",IF(AD16&lt;3,COUNTIF(AD$7:AD16,"&lt;3"),0))</f>
        <v>0</v>
      </c>
      <c r="AF16" t="str">
        <f t="shared" si="5"/>
        <v/>
      </c>
      <c r="AH16" s="45">
        <v>318</v>
      </c>
      <c r="AI16" s="21" t="str">
        <f>_xlfn.XLOOKUP(AH16,Admin!$A$2:$A$601,Admin!$C$2:$C$601,"",0)</f>
        <v>U11B PAC</v>
      </c>
      <c r="AJ16" s="21" t="str">
        <f>_xlfn.XLOOKUP(AH16,Admin!$A$2:$A$601,Admin!$D$2:$D$601,"",0)</f>
        <v>Ethan</v>
      </c>
      <c r="AK16" s="21" t="str">
        <f>_xlfn.XLOOKUP(AH16,Admin!$A$2:$A$601,Admin!$E$2:$E$601,"",0)</f>
        <v>Byerley</v>
      </c>
      <c r="AL16" s="114">
        <v>48</v>
      </c>
      <c r="AM16" s="21">
        <f t="shared" si="6"/>
        <v>9</v>
      </c>
      <c r="AN16" t="str">
        <f>_xlfn.XLOOKUP(AH16,Admin!$A$2:$A$601,Admin!$F$2:$F$601,"",0)</f>
        <v>PAC</v>
      </c>
      <c r="AO16">
        <f>COUNTIF(AN$7:AN16,AN16)</f>
        <v>2</v>
      </c>
      <c r="AP16">
        <f>IF(AL16=0,"",IF(AO16&lt;3,COUNTIF(AO$7:AO16,"&lt;3"),0))</f>
        <v>6</v>
      </c>
      <c r="AQ16">
        <f t="shared" si="7"/>
        <v>7</v>
      </c>
      <c r="AS16" s="45">
        <v>365</v>
      </c>
      <c r="AT16" s="21" t="str">
        <f>_xlfn.XLOOKUP(AS16,Admin!$A$2:$A$601,Admin!$C$2:$C$601,"",0)</f>
        <v>U11B PAC</v>
      </c>
      <c r="AU16" s="21" t="str">
        <f>_xlfn.XLOOKUP(AS16,Admin!$A$2:$A$601,Admin!$D$2:$D$601,"",0)</f>
        <v>Zac</v>
      </c>
      <c r="AV16" s="21" t="str">
        <f>_xlfn.XLOOKUP(AS16,Admin!$A$2:$A$601,Admin!$E$2:$E$601,"",0)</f>
        <v>Elliott</v>
      </c>
      <c r="AW16" s="83">
        <v>16.600000000000001</v>
      </c>
      <c r="AX16" s="21">
        <f t="shared" si="8"/>
        <v>10</v>
      </c>
      <c r="AY16" t="str">
        <f>_xlfn.XLOOKUP(AS16,Admin!$A$2:$A$601,Admin!$F$2:$F$601,"",0)</f>
        <v>PAC</v>
      </c>
      <c r="AZ16">
        <f>COUNTIF(AY$7:AY16,AY16)</f>
        <v>4</v>
      </c>
      <c r="BA16">
        <f>IF(AW16=0,"",IF(AZ16&lt;3,COUNTIF(AZ$7:AZ16,"&lt;3"),0))</f>
        <v>0</v>
      </c>
      <c r="BB16" t="str">
        <f t="shared" si="9"/>
        <v/>
      </c>
      <c r="BC16" s="163"/>
      <c r="BD16" s="45">
        <v>471</v>
      </c>
      <c r="BE16" s="21" t="str">
        <f>_xlfn.XLOOKUP(BD16,Admin!$A$2:$A$601,Admin!$C$2:$C$601,"",0)</f>
        <v>U11B PR</v>
      </c>
      <c r="BF16" s="21" t="str">
        <f>_xlfn.XLOOKUP(BD16,Admin!$A$2:$A$601,Admin!$D$2:$D$601,"",0)</f>
        <v xml:space="preserve">Henry </v>
      </c>
      <c r="BG16" s="21" t="str">
        <f>_xlfn.XLOOKUP(BD16,Admin!$A$2:$A$601,Admin!$E$2:$E$601,"",0)</f>
        <v>Jackson</v>
      </c>
      <c r="BH16" s="114">
        <v>8</v>
      </c>
      <c r="BI16" s="21">
        <f t="shared" si="10"/>
        <v>7</v>
      </c>
      <c r="BJ16" t="str">
        <f>_xlfn.XLOOKUP(BD16,Admin!$A$2:$A$601,Admin!$F$2:$F$601,"",0)</f>
        <v>PR</v>
      </c>
      <c r="BK16">
        <f>COUNTIF(BJ$7:BJ16,BJ16)</f>
        <v>1</v>
      </c>
      <c r="BL16">
        <f>IF(BH16=0,"",IF(BK16&lt;3,COUNTIF(BK$7:BK16,"&lt;3"),0))</f>
        <v>7</v>
      </c>
      <c r="BM16">
        <f t="shared" si="11"/>
        <v>6</v>
      </c>
      <c r="BO16" s="45">
        <v>364</v>
      </c>
      <c r="BP16" s="21" t="str">
        <f>_xlfn.XLOOKUP(BO16,Admin!$A$2:$A$601,Admin!$C$2:$C$601,"",0)</f>
        <v>U11B PAC</v>
      </c>
      <c r="BQ16" s="21" t="str">
        <f>_xlfn.XLOOKUP(BO16,Admin!$A$2:$A$601,Admin!$D$2:$D$601,"",0)</f>
        <v>Ethan</v>
      </c>
      <c r="BR16" s="21" t="str">
        <f>_xlfn.XLOOKUP(BO16,Admin!$A$2:$A$601,Admin!$E$2:$E$601,"",0)</f>
        <v>Elliott</v>
      </c>
      <c r="BS16" s="114">
        <v>15</v>
      </c>
      <c r="BT16" s="21">
        <f t="shared" si="12"/>
        <v>9</v>
      </c>
      <c r="BU16" t="str">
        <f>_xlfn.XLOOKUP(BO16,Admin!$A$2:$A$601,Admin!$F$2:$F$601,"",0)</f>
        <v>PAC</v>
      </c>
      <c r="BV16">
        <f>COUNTIF(BU$7:BU16,BU16)</f>
        <v>3</v>
      </c>
      <c r="BW16">
        <f>IF(BS16=0,"",IF(BV16&lt;3,COUNTIF(BV$7:BV16,"&lt;3"),0))</f>
        <v>0</v>
      </c>
      <c r="BX16" t="str">
        <f t="shared" si="13"/>
        <v/>
      </c>
      <c r="BZ16" s="45">
        <v>625</v>
      </c>
      <c r="CA16" s="21" t="str">
        <f>_xlfn.XLOOKUP(BZ16,Admin!$A$2:$A$601,Admin!$C$2:$C$601,"",0)</f>
        <v>U11B WAC</v>
      </c>
      <c r="CB16" s="21" t="str">
        <f>_xlfn.XLOOKUP(BZ16,Admin!$A$2:$A$601,Admin!$D$2:$D$601,"",0)</f>
        <v xml:space="preserve">Dougie </v>
      </c>
      <c r="CC16" s="21" t="str">
        <f>_xlfn.XLOOKUP(BZ16,Admin!$A$2:$A$601,Admin!$E$2:$E$601,"",0)</f>
        <v xml:space="preserve">Mc Donald </v>
      </c>
      <c r="CD16" s="84">
        <v>4.42</v>
      </c>
      <c r="CE16" s="21">
        <f t="shared" si="14"/>
        <v>10</v>
      </c>
      <c r="CF16" t="str">
        <f>_xlfn.XLOOKUP(BZ16,Admin!$A$2:$A$601,Admin!$F$2:$F$601,"",0)</f>
        <v>WAC</v>
      </c>
      <c r="CG16">
        <f>COUNTIF(CF$7:CF16,CF16)</f>
        <v>6</v>
      </c>
      <c r="CH16">
        <f>IF(CD16=0,"",IF(CG16&lt;3,COUNTIF(CG$7:CG16,"&lt;3"),0))</f>
        <v>0</v>
      </c>
      <c r="CI16" t="str">
        <f t="shared" si="15"/>
        <v/>
      </c>
      <c r="CK16" s="45">
        <v>617</v>
      </c>
      <c r="CL16" s="21" t="str">
        <f>_xlfn.XLOOKUP(CK16,Admin!$A$2:$A$601,Admin!$C$2:$C$601,"",0)</f>
        <v>U11B WAC</v>
      </c>
      <c r="CM16" s="21" t="str">
        <f>_xlfn.XLOOKUP(CK16,Admin!$A$2:$A$601,Admin!$D$2:$D$601,"",0)</f>
        <v xml:space="preserve">Oscar  </v>
      </c>
      <c r="CN16" s="21" t="str">
        <f>_xlfn.XLOOKUP(CK16,Admin!$A$2:$A$601,Admin!$E$2:$E$601,"",0)</f>
        <v xml:space="preserve">Pretty </v>
      </c>
      <c r="CO16" s="84">
        <v>10.72</v>
      </c>
      <c r="CP16" s="21">
        <f t="shared" si="16"/>
        <v>10</v>
      </c>
      <c r="CQ16" t="str">
        <f>_xlfn.XLOOKUP(CK16,Admin!$A$2:$A$601,Admin!$F$2:$F$601,"",0)</f>
        <v>WAC</v>
      </c>
      <c r="CR16">
        <f>COUNTIF(CQ$7:CQ16,CQ16)</f>
        <v>1</v>
      </c>
      <c r="CS16">
        <f>IF(CO16=0,"",IF(CR16&lt;3,COUNTIF(CR$7:CR16,"&lt;3"),0))</f>
        <v>7</v>
      </c>
      <c r="CT16">
        <f t="shared" si="17"/>
        <v>6</v>
      </c>
    </row>
    <row r="17" spans="1:98" x14ac:dyDescent="0.35">
      <c r="A17" s="45">
        <v>456</v>
      </c>
      <c r="B17" s="21" t="str">
        <f>_xlfn.XLOOKUP(A17,Admin!$A$2:$A$601,Admin!$C$2:$C$601,"",0)</f>
        <v>U11B PR</v>
      </c>
      <c r="C17" s="21" t="str">
        <f>_xlfn.XLOOKUP(A17,Admin!$A$2:$A$601,Admin!$D$2:$D$601,"",0)</f>
        <v>Bertie</v>
      </c>
      <c r="D17" s="21" t="str">
        <f>_xlfn.XLOOKUP(A17,Admin!$A$2:$A$601,Admin!$E$2:$E$601,"",0)</f>
        <v>Leigh</v>
      </c>
      <c r="E17" s="84">
        <v>1.48</v>
      </c>
      <c r="F17" s="21">
        <f t="shared" si="0"/>
        <v>10</v>
      </c>
      <c r="G17" t="str">
        <f>_xlfn.XLOOKUP(A17,Admin!$A$2:$A$601,Admin!$F$2:$F$601,"",0)</f>
        <v>PR</v>
      </c>
      <c r="H17">
        <f>COUNTIF(G$7:G17,G17)</f>
        <v>4</v>
      </c>
      <c r="I17">
        <f>IF(E17=0,"",IF(H17&lt;3,COUNTIF(H$7:H17,"&lt;3"),0))</f>
        <v>0</v>
      </c>
      <c r="J17" t="str">
        <f t="shared" si="1"/>
        <v/>
      </c>
      <c r="L17" s="45">
        <v>328</v>
      </c>
      <c r="M17" s="138" t="str">
        <f>_xlfn.XLOOKUP(L17,Admin!$A$2:$A$601,Admin!$C$2:$C$601,"",0)</f>
        <v>U11B PAC</v>
      </c>
      <c r="N17" s="138" t="str">
        <f>_xlfn.XLOOKUP(L17,Admin!$A$2:$A$601,Admin!$D$2:$D$601,"",0)</f>
        <v>Ralph</v>
      </c>
      <c r="O17" s="138" t="str">
        <f>_xlfn.XLOOKUP(L17,Admin!$A$2:$A$601,Admin!$E$2:$E$601,"",0)</f>
        <v>Wellman</v>
      </c>
      <c r="P17" s="84">
        <v>4.58</v>
      </c>
      <c r="Q17" s="21">
        <f t="shared" si="2"/>
        <v>11</v>
      </c>
      <c r="R17" t="str">
        <f>_xlfn.XLOOKUP(L17,Admin!$A$2:$A$601,Admin!$F$2:$F$601,"",0)</f>
        <v>PAC</v>
      </c>
      <c r="S17">
        <f>COUNTIF(R$7:R17,R17)</f>
        <v>2</v>
      </c>
      <c r="T17">
        <f>IF(P17=0,"",IF(S17&lt;3,COUNTIF(S$7:S17,"&lt;3"),0))</f>
        <v>8</v>
      </c>
      <c r="U17">
        <f t="shared" si="3"/>
        <v>5</v>
      </c>
      <c r="W17" s="45">
        <v>480</v>
      </c>
      <c r="X17" s="21" t="str">
        <f>_xlfn.XLOOKUP(W17,Admin!$A$2:$A$601,Admin!$C$2:$C$601,"",0)</f>
        <v>U11B PR</v>
      </c>
      <c r="Y17" s="21" t="str">
        <f>_xlfn.XLOOKUP(W17,Admin!$A$2:$A$601,Admin!$D$2:$D$601,"",0)</f>
        <v xml:space="preserve">Adam </v>
      </c>
      <c r="Z17" s="21" t="str">
        <f>_xlfn.XLOOKUP(W17,Admin!$A$2:$A$601,Admin!$E$2:$E$601,"",0)</f>
        <v>Boo</v>
      </c>
      <c r="AA17" s="114">
        <v>32</v>
      </c>
      <c r="AB17" s="21">
        <f t="shared" si="4"/>
        <v>10</v>
      </c>
      <c r="AC17" t="str">
        <f>_xlfn.XLOOKUP(W17,Admin!$A$2:$A$601,Admin!$F$2:$F$601,"",0)</f>
        <v>PR</v>
      </c>
      <c r="AD17">
        <f>COUNTIF(AC$7:AC17,AC17)</f>
        <v>6</v>
      </c>
      <c r="AE17">
        <f>IF(AA17=0,"",IF(AD17&lt;3,COUNTIF(AD$7:AD17,"&lt;3"),0))</f>
        <v>0</v>
      </c>
      <c r="AF17" t="str">
        <f t="shared" si="5"/>
        <v/>
      </c>
      <c r="AH17" s="45">
        <v>625</v>
      </c>
      <c r="AI17" s="21" t="str">
        <f>_xlfn.XLOOKUP(AH17,Admin!$A$2:$A$601,Admin!$C$2:$C$601,"",0)</f>
        <v>U11B WAC</v>
      </c>
      <c r="AJ17" s="21" t="str">
        <f>_xlfn.XLOOKUP(AH17,Admin!$A$2:$A$601,Admin!$D$2:$D$601,"",0)</f>
        <v xml:space="preserve">Dougie </v>
      </c>
      <c r="AK17" s="21" t="str">
        <f>_xlfn.XLOOKUP(AH17,Admin!$A$2:$A$601,Admin!$E$2:$E$601,"",0)</f>
        <v xml:space="preserve">Mc Donald </v>
      </c>
      <c r="AL17" s="114">
        <v>47</v>
      </c>
      <c r="AM17" s="21">
        <f t="shared" si="6"/>
        <v>11</v>
      </c>
      <c r="AN17" t="str">
        <f>_xlfn.XLOOKUP(AH17,Admin!$A$2:$A$601,Admin!$F$2:$F$601,"",0)</f>
        <v>WAC</v>
      </c>
      <c r="AO17">
        <f>COUNTIF(AN$7:AN17,AN17)</f>
        <v>1</v>
      </c>
      <c r="AP17">
        <f>IF(AL17=0,"",IF(AO17&lt;3,COUNTIF(AO$7:AO17,"&lt;3"),0))</f>
        <v>7</v>
      </c>
      <c r="AQ17">
        <f t="shared" si="7"/>
        <v>6</v>
      </c>
      <c r="AS17" s="45">
        <v>116</v>
      </c>
      <c r="AT17" s="21" t="str">
        <f>_xlfn.XLOOKUP(AS17,Admin!$A$2:$A$601,Admin!$C$2:$C$601,"",0)</f>
        <v>U11B BAC</v>
      </c>
      <c r="AU17" s="21" t="str">
        <f>_xlfn.XLOOKUP(AS17,Admin!$A$2:$A$601,Admin!$D$2:$D$601,"",0)</f>
        <v>Warner</v>
      </c>
      <c r="AV17" s="21" t="str">
        <f>_xlfn.XLOOKUP(AS17,Admin!$A$2:$A$601,Admin!$E$2:$E$601,"",0)</f>
        <v>Peaty</v>
      </c>
      <c r="AW17" s="83">
        <v>16.8</v>
      </c>
      <c r="AX17" s="21">
        <f t="shared" si="8"/>
        <v>11</v>
      </c>
      <c r="AY17" t="str">
        <f>_xlfn.XLOOKUP(AS17,Admin!$A$2:$A$601,Admin!$F$2:$F$601,"",0)</f>
        <v>BAC</v>
      </c>
      <c r="AZ17">
        <f>COUNTIF(AY$7:AY17,AY17)</f>
        <v>3</v>
      </c>
      <c r="BA17">
        <f>IF(AW17=0,"",IF(AZ17&lt;3,COUNTIF(AZ$7:AZ17,"&lt;3"),0))</f>
        <v>0</v>
      </c>
      <c r="BB17" t="str">
        <f t="shared" si="9"/>
        <v/>
      </c>
      <c r="BC17" s="163"/>
      <c r="BD17" s="45">
        <v>620</v>
      </c>
      <c r="BE17" s="21" t="str">
        <f>_xlfn.XLOOKUP(BD17,Admin!$A$2:$A$601,Admin!$C$2:$C$601,"",0)</f>
        <v>U11B WAC</v>
      </c>
      <c r="BF17" s="21" t="str">
        <f>_xlfn.XLOOKUP(BD17,Admin!$A$2:$A$601,Admin!$D$2:$D$601,"",0)</f>
        <v xml:space="preserve">Jake </v>
      </c>
      <c r="BG17" s="21" t="str">
        <f>_xlfn.XLOOKUP(BD17,Admin!$A$2:$A$601,Admin!$E$2:$E$601,"",0)</f>
        <v xml:space="preserve">Potter </v>
      </c>
      <c r="BH17" s="114">
        <v>8</v>
      </c>
      <c r="BI17" s="21">
        <f t="shared" si="10"/>
        <v>7</v>
      </c>
      <c r="BJ17" t="str">
        <f>_xlfn.XLOOKUP(BD17,Admin!$A$2:$A$601,Admin!$F$2:$F$601,"",0)</f>
        <v>WAC</v>
      </c>
      <c r="BK17">
        <f>COUNTIF(BJ$7:BJ17,BJ17)</f>
        <v>4</v>
      </c>
      <c r="BL17">
        <f>IF(BH17=0,"",IF(BK17&lt;3,COUNTIF(BK$7:BK17,"&lt;3"),0))</f>
        <v>0</v>
      </c>
      <c r="BM17" t="str">
        <f t="shared" si="11"/>
        <v/>
      </c>
      <c r="BO17" s="45"/>
      <c r="BP17" s="21" t="str">
        <f>_xlfn.XLOOKUP(BO17,Admin!$A$2:$A$601,Admin!$C$2:$C$601,"",0)</f>
        <v/>
      </c>
      <c r="BQ17" s="21" t="str">
        <f>_xlfn.XLOOKUP(BO17,Admin!$A$2:$A$601,Admin!$D$2:$D$601,"",0)</f>
        <v/>
      </c>
      <c r="BR17" s="21" t="str">
        <f>_xlfn.XLOOKUP(BO17,Admin!$A$2:$A$601,Admin!$E$2:$E$601,"",0)</f>
        <v/>
      </c>
      <c r="BS17" s="114"/>
      <c r="BT17" s="21" t="str">
        <f t="shared" si="12"/>
        <v/>
      </c>
      <c r="BU17" t="str">
        <f>_xlfn.XLOOKUP(BO17,Admin!$A$2:$A$601,Admin!$F$2:$F$601,"",0)</f>
        <v/>
      </c>
      <c r="BV17">
        <f>COUNTIF(BU$7:BU17,BU17)</f>
        <v>1</v>
      </c>
      <c r="BW17" t="str">
        <f>IF(BS17=0,"",IF(BV17&lt;3,COUNTIF(BV$7:BV17,"&lt;3"),0))</f>
        <v/>
      </c>
      <c r="BX17" t="str">
        <f t="shared" si="13"/>
        <v/>
      </c>
      <c r="BZ17" s="45">
        <v>128</v>
      </c>
      <c r="CA17" s="21" t="str">
        <f>_xlfn.XLOOKUP(BZ17,Admin!$A$2:$A$601,Admin!$C$2:$C$601,"",0)</f>
        <v>U11B BAC</v>
      </c>
      <c r="CB17" s="21" t="str">
        <f>_xlfn.XLOOKUP(BZ17,Admin!$A$2:$A$601,Admin!$D$2:$D$601,"",0)</f>
        <v>Barnaby</v>
      </c>
      <c r="CC17" s="21" t="str">
        <f>_xlfn.XLOOKUP(BZ17,Admin!$A$2:$A$601,Admin!$E$2:$E$601,"",0)</f>
        <v>Ward</v>
      </c>
      <c r="CD17" s="84">
        <v>4.22</v>
      </c>
      <c r="CE17" s="21">
        <f t="shared" si="14"/>
        <v>11</v>
      </c>
      <c r="CF17" t="str">
        <f>_xlfn.XLOOKUP(BZ17,Admin!$A$2:$A$601,Admin!$F$2:$F$601,"",0)</f>
        <v>BAC</v>
      </c>
      <c r="CG17">
        <f>COUNTIF(CF$7:CF17,CF17)</f>
        <v>2</v>
      </c>
      <c r="CH17">
        <f>IF(CD17=0,"",IF(CG17&lt;3,COUNTIF(CG$7:CG17,"&lt;3"),0))</f>
        <v>7</v>
      </c>
      <c r="CI17">
        <f t="shared" si="15"/>
        <v>6</v>
      </c>
      <c r="CK17" s="45">
        <v>478</v>
      </c>
      <c r="CL17" s="21" t="str">
        <f>_xlfn.XLOOKUP(CK17,Admin!$A$2:$A$601,Admin!$C$2:$C$601,"",0)</f>
        <v>U11B PR</v>
      </c>
      <c r="CM17" s="21" t="str">
        <f>_xlfn.XLOOKUP(CK17,Admin!$A$2:$A$601,Admin!$D$2:$D$601,"",0)</f>
        <v>Shayon</v>
      </c>
      <c r="CN17" s="21" t="str">
        <f>_xlfn.XLOOKUP(CK17,Admin!$A$2:$A$601,Admin!$E$2:$E$601,"",0)</f>
        <v>Butler</v>
      </c>
      <c r="CO17" s="84">
        <v>8.9499999999999993</v>
      </c>
      <c r="CP17" s="21">
        <f t="shared" si="16"/>
        <v>11</v>
      </c>
      <c r="CQ17" t="str">
        <f>_xlfn.XLOOKUP(CK17,Admin!$A$2:$A$601,Admin!$F$2:$F$601,"",0)</f>
        <v>PR</v>
      </c>
      <c r="CR17">
        <f>COUNTIF(CQ$7:CQ17,CQ17)</f>
        <v>3</v>
      </c>
      <c r="CS17">
        <f>IF(CO17=0,"",IF(CR17&lt;3,COUNTIF(CR$7:CR17,"&lt;3"),0))</f>
        <v>0</v>
      </c>
      <c r="CT17" t="str">
        <f t="shared" si="17"/>
        <v/>
      </c>
    </row>
    <row r="18" spans="1:98" x14ac:dyDescent="0.35">
      <c r="A18" s="45">
        <v>120</v>
      </c>
      <c r="B18" s="21" t="str">
        <f>_xlfn.XLOOKUP(A18,Admin!$A$2:$A$601,Admin!$C$2:$C$601,"",0)</f>
        <v>U11B BAC</v>
      </c>
      <c r="C18" s="21" t="str">
        <f>_xlfn.XLOOKUP(A18,Admin!$A$2:$A$601,Admin!$D$2:$D$601,"",0)</f>
        <v>Dylan</v>
      </c>
      <c r="D18" s="21" t="str">
        <f>_xlfn.XLOOKUP(A18,Admin!$A$2:$A$601,Admin!$E$2:$E$601,"",0)</f>
        <v>Everett</v>
      </c>
      <c r="E18" s="84">
        <v>1.46</v>
      </c>
      <c r="F18" s="21">
        <f t="shared" si="0"/>
        <v>12</v>
      </c>
      <c r="G18" t="str">
        <f>_xlfn.XLOOKUP(A18,Admin!$A$2:$A$601,Admin!$F$2:$F$601,"",0)</f>
        <v>BAC</v>
      </c>
      <c r="H18">
        <f>COUNTIF(G$7:G18,G18)</f>
        <v>4</v>
      </c>
      <c r="I18">
        <f>IF(E18=0,"",IF(H18&lt;3,COUNTIF(H$7:H18,"&lt;3"),0))</f>
        <v>0</v>
      </c>
      <c r="J18" t="str">
        <f t="shared" si="1"/>
        <v/>
      </c>
      <c r="L18" s="45">
        <v>164</v>
      </c>
      <c r="M18" s="138" t="str">
        <f>_xlfn.XLOOKUP(L18,Admin!$A$2:$A$601,Admin!$C$2:$C$601,"",0)</f>
        <v>U11B BAC</v>
      </c>
      <c r="N18" s="138" t="str">
        <f>_xlfn.XLOOKUP(L18,Admin!$A$2:$A$601,Admin!$D$2:$D$601,"",0)</f>
        <v>Theo</v>
      </c>
      <c r="O18" s="138" t="str">
        <f>_xlfn.XLOOKUP(L18,Admin!$A$2:$A$601,Admin!$E$2:$E$601,"",0)</f>
        <v>Damiani</v>
      </c>
      <c r="P18" s="84">
        <v>4.4000000000000004</v>
      </c>
      <c r="Q18" s="21">
        <f t="shared" si="2"/>
        <v>12</v>
      </c>
      <c r="R18" t="str">
        <f>_xlfn.XLOOKUP(L18,Admin!$A$2:$A$601,Admin!$F$2:$F$601,"",0)</f>
        <v>BAC</v>
      </c>
      <c r="S18">
        <f>COUNTIF(R$7:R18,R18)</f>
        <v>4</v>
      </c>
      <c r="T18">
        <f>IF(P18=0,"",IF(S18&lt;3,COUNTIF(S$7:S18,"&lt;3"),0))</f>
        <v>0</v>
      </c>
      <c r="U18" t="str">
        <f t="shared" si="3"/>
        <v/>
      </c>
      <c r="W18" s="45">
        <v>322</v>
      </c>
      <c r="X18" s="21" t="str">
        <f>_xlfn.XLOOKUP(W18,Admin!$A$2:$A$601,Admin!$C$2:$C$601,"",0)</f>
        <v>U11B PAC</v>
      </c>
      <c r="Y18" s="21" t="str">
        <f>_xlfn.XLOOKUP(W18,Admin!$A$2:$A$601,Admin!$D$2:$D$601,"",0)</f>
        <v>Lewis</v>
      </c>
      <c r="Z18" s="21" t="str">
        <f>_xlfn.XLOOKUP(W18,Admin!$A$2:$A$601,Admin!$E$2:$E$601,"",0)</f>
        <v>Moss</v>
      </c>
      <c r="AA18" s="114">
        <v>31</v>
      </c>
      <c r="AB18" s="21">
        <f t="shared" si="4"/>
        <v>12</v>
      </c>
      <c r="AC18" t="str">
        <f>_xlfn.XLOOKUP(W18,Admin!$A$2:$A$601,Admin!$F$2:$F$601,"",0)</f>
        <v>PAC</v>
      </c>
      <c r="AD18">
        <f>COUNTIF(AC$7:AC18,AC18)</f>
        <v>1</v>
      </c>
      <c r="AE18">
        <f>IF(AA18=0,"",IF(AD18&lt;3,COUNTIF(AD$7:AD18,"&lt;3"),0))</f>
        <v>7</v>
      </c>
      <c r="AF18">
        <f t="shared" si="5"/>
        <v>6</v>
      </c>
      <c r="AH18" s="45">
        <v>127</v>
      </c>
      <c r="AI18" s="21" t="str">
        <f>_xlfn.XLOOKUP(AH18,Admin!$A$2:$A$601,Admin!$C$2:$C$601,"",0)</f>
        <v>U11B BAC</v>
      </c>
      <c r="AJ18" s="21" t="str">
        <f>_xlfn.XLOOKUP(AH18,Admin!$A$2:$A$601,Admin!$D$2:$D$601,"",0)</f>
        <v>Seth</v>
      </c>
      <c r="AK18" s="21" t="str">
        <f>_xlfn.XLOOKUP(AH18,Admin!$A$2:$A$601,Admin!$E$2:$E$601,"",0)</f>
        <v>Jackson</v>
      </c>
      <c r="AL18" s="114">
        <v>47</v>
      </c>
      <c r="AM18" s="21">
        <f t="shared" si="6"/>
        <v>11</v>
      </c>
      <c r="AN18" t="str">
        <f>_xlfn.XLOOKUP(AH18,Admin!$A$2:$A$601,Admin!$F$2:$F$601,"",0)</f>
        <v>BAC</v>
      </c>
      <c r="AO18">
        <f>COUNTIF(AN$7:AN18,AN18)</f>
        <v>6</v>
      </c>
      <c r="AP18">
        <f>IF(AL18=0,"",IF(AO18&lt;3,COUNTIF(AO$7:AO18,"&lt;3"),0))</f>
        <v>0</v>
      </c>
      <c r="AQ18" t="str">
        <f t="shared" si="7"/>
        <v/>
      </c>
      <c r="AS18" s="45">
        <v>219</v>
      </c>
      <c r="AT18" s="21" t="str">
        <f>_xlfn.XLOOKUP(AS18,Admin!$A$2:$A$601,Admin!$C$2:$C$601,"",0)</f>
        <v>U11B DAC</v>
      </c>
      <c r="AU18" s="21" t="str">
        <f>_xlfn.XLOOKUP(AS18,Admin!$A$2:$A$601,Admin!$D$2:$D$601,"",0)</f>
        <v>Oliver</v>
      </c>
      <c r="AV18" s="21" t="str">
        <f>_xlfn.XLOOKUP(AS18,Admin!$A$2:$A$601,Admin!$E$2:$E$601,"",0)</f>
        <v>KNIGHT</v>
      </c>
      <c r="AW18" s="83">
        <v>17.3</v>
      </c>
      <c r="AX18" s="21">
        <f t="shared" si="8"/>
        <v>12</v>
      </c>
      <c r="AY18" t="str">
        <f>_xlfn.XLOOKUP(AS18,Admin!$A$2:$A$601,Admin!$F$2:$F$601,"",0)</f>
        <v>DAC</v>
      </c>
      <c r="AZ18">
        <f>COUNTIF(AY$7:AY18,AY18)</f>
        <v>1</v>
      </c>
      <c r="BA18">
        <f>IF(AW18=0,"",IF(AZ18&lt;3,COUNTIF(AZ$7:AZ18,"&lt;3"),0))</f>
        <v>8</v>
      </c>
      <c r="BB18">
        <f t="shared" si="9"/>
        <v>5</v>
      </c>
      <c r="BC18" s="98"/>
      <c r="BD18" s="45">
        <v>118</v>
      </c>
      <c r="BE18" s="21" t="str">
        <f>_xlfn.XLOOKUP(BD18,Admin!$A$2:$A$601,Admin!$C$2:$C$601,"",0)</f>
        <v>U11B BAC</v>
      </c>
      <c r="BF18" s="21" t="str">
        <f>_xlfn.XLOOKUP(BD18,Admin!$A$2:$A$601,Admin!$D$2:$D$601,"",0)</f>
        <v>Haden</v>
      </c>
      <c r="BG18" s="21" t="str">
        <f>_xlfn.XLOOKUP(BD18,Admin!$A$2:$A$601,Admin!$E$2:$E$601,"",0)</f>
        <v>McDade</v>
      </c>
      <c r="BH18" s="114">
        <v>8</v>
      </c>
      <c r="BI18" s="21">
        <f t="shared" si="10"/>
        <v>7</v>
      </c>
      <c r="BJ18" t="str">
        <f>_xlfn.XLOOKUP(BD18,Admin!$A$2:$A$601,Admin!$F$2:$F$601,"",0)</f>
        <v>BAC</v>
      </c>
      <c r="BK18">
        <f>COUNTIF(BJ$7:BJ18,BJ18)</f>
        <v>4</v>
      </c>
      <c r="BL18">
        <f>IF(BH18=0,"",IF(BK18&lt;3,COUNTIF(BK$7:BK18,"&lt;3"),0))</f>
        <v>0</v>
      </c>
      <c r="BM18" t="str">
        <f t="shared" si="11"/>
        <v/>
      </c>
      <c r="BO18" s="45"/>
      <c r="BP18" s="21"/>
      <c r="BQ18" s="21" t="str">
        <f>_xlfn.XLOOKUP(BO18,Admin!$A$2:$A$601,Admin!$D$2:$D$601,"",0)</f>
        <v/>
      </c>
      <c r="BR18" s="21" t="str">
        <f>_xlfn.XLOOKUP(BO18,Admin!$A$2:$A$601,Admin!$E$2:$E$601,"",0)</f>
        <v/>
      </c>
      <c r="BS18" s="114"/>
      <c r="BT18" s="21" t="str">
        <f t="shared" si="12"/>
        <v/>
      </c>
      <c r="BU18" t="str">
        <f>_xlfn.XLOOKUP(BO18,Admin!$A$2:$A$601,Admin!$F$2:$F$601,"",0)</f>
        <v/>
      </c>
      <c r="BV18">
        <f>COUNTIF(BU$7:BU18,BU18)</f>
        <v>2</v>
      </c>
      <c r="BW18" t="str">
        <f>IF(BS18=0,"",IF(BV18&lt;3,COUNTIF(BV$7:BV18,"&lt;3"),0))</f>
        <v/>
      </c>
      <c r="BX18" t="str">
        <f t="shared" si="13"/>
        <v/>
      </c>
      <c r="BZ18" s="45"/>
      <c r="CA18" s="21" t="str">
        <f>_xlfn.XLOOKUP(BZ18,Admin!$A$2:$A$601,Admin!$C$2:$C$601,"",0)</f>
        <v/>
      </c>
      <c r="CB18" s="21" t="str">
        <f>_xlfn.XLOOKUP(BZ18,Admin!$A$2:$A$601,Admin!$D$2:$D$601,"",0)</f>
        <v/>
      </c>
      <c r="CC18" s="21" t="str">
        <f>_xlfn.XLOOKUP(BZ18,Admin!$A$2:$A$601,Admin!$E$2:$E$601,"",0)</f>
        <v/>
      </c>
      <c r="CD18" s="84"/>
      <c r="CE18" s="21" t="str">
        <f t="shared" si="14"/>
        <v/>
      </c>
      <c r="CF18" t="str">
        <f>_xlfn.XLOOKUP(BZ18,Admin!$A$2:$A$601,Admin!$F$2:$F$601,"",0)</f>
        <v/>
      </c>
      <c r="CG18">
        <f>COUNTIF(CF$7:CF18,CF18)</f>
        <v>1</v>
      </c>
      <c r="CH18" t="str">
        <f>IF(CD18=0,"",IF(CG18&lt;3,COUNTIF(CG$7:CG18,"&lt;3"),0))</f>
        <v/>
      </c>
      <c r="CI18" t="str">
        <f t="shared" si="15"/>
        <v/>
      </c>
      <c r="CK18" s="45">
        <v>366</v>
      </c>
      <c r="CL18" s="21" t="str">
        <f>_xlfn.XLOOKUP(CK18,Admin!$A$2:$A$601,Admin!$C$2:$C$601,"",0)</f>
        <v>U11B PAC</v>
      </c>
      <c r="CM18" s="21" t="str">
        <f>_xlfn.XLOOKUP(CK18,Admin!$A$2:$A$601,Admin!$D$2:$D$601,"",0)</f>
        <v>Ethan</v>
      </c>
      <c r="CN18" s="21" t="str">
        <f>_xlfn.XLOOKUP(CK18,Admin!$A$2:$A$601,Admin!$E$2:$E$601,"",0)</f>
        <v>Williams</v>
      </c>
      <c r="CO18" s="84">
        <v>7.04</v>
      </c>
      <c r="CP18" s="21">
        <f t="shared" si="16"/>
        <v>12</v>
      </c>
      <c r="CQ18" t="str">
        <f>_xlfn.XLOOKUP(CK18,Admin!$A$2:$A$601,Admin!$F$2:$F$601,"",0)</f>
        <v>PAC</v>
      </c>
      <c r="CR18">
        <f>COUNTIF(CQ$7:CQ18,CQ18)</f>
        <v>3</v>
      </c>
      <c r="CS18">
        <f>IF(CO18=0,"",IF(CR18&lt;3,COUNTIF(CR$7:CR18,"&lt;3"),0))</f>
        <v>0</v>
      </c>
      <c r="CT18" t="str">
        <f t="shared" si="17"/>
        <v/>
      </c>
    </row>
    <row r="19" spans="1:98" x14ac:dyDescent="0.35">
      <c r="A19" s="45">
        <v>328</v>
      </c>
      <c r="B19" s="21" t="str">
        <f>_xlfn.XLOOKUP(A19,Admin!$A$2:$A$601,Admin!$C$2:$C$601,"",0)</f>
        <v>U11B PAC</v>
      </c>
      <c r="C19" s="21" t="str">
        <f>_xlfn.XLOOKUP(A19,Admin!$A$2:$A$601,Admin!$D$2:$D$601,"",0)</f>
        <v>Ralph</v>
      </c>
      <c r="D19" s="21" t="str">
        <f>_xlfn.XLOOKUP(A19,Admin!$A$2:$A$601,Admin!$E$2:$E$601,"",0)</f>
        <v>Wellman</v>
      </c>
      <c r="E19" s="84">
        <v>1.45</v>
      </c>
      <c r="F19" s="21">
        <f t="shared" si="0"/>
        <v>13</v>
      </c>
      <c r="G19" t="str">
        <f>_xlfn.XLOOKUP(A19,Admin!$A$2:$A$601,Admin!$F$2:$F$601,"",0)</f>
        <v>PAC</v>
      </c>
      <c r="H19">
        <f>COUNTIF(G$7:G19,G19)</f>
        <v>1</v>
      </c>
      <c r="I19">
        <f>IF(E19=0,"",IF(H19&lt;3,COUNTIF(H$7:H19,"&lt;3"),0))</f>
        <v>8</v>
      </c>
      <c r="J19">
        <f t="shared" si="1"/>
        <v>5</v>
      </c>
      <c r="L19" s="45">
        <v>623</v>
      </c>
      <c r="M19" s="138" t="str">
        <f>_xlfn.XLOOKUP(L19,Admin!$A$2:$A$601,Admin!$C$2:$C$601,"",0)</f>
        <v>U11B WAC</v>
      </c>
      <c r="N19" s="138" t="str">
        <f>_xlfn.XLOOKUP(L19,Admin!$A$2:$A$601,Admin!$D$2:$D$601,"",0)</f>
        <v xml:space="preserve">Loukas </v>
      </c>
      <c r="O19" s="138" t="str">
        <f>_xlfn.XLOOKUP(L19,Admin!$A$2:$A$601,Admin!$E$2:$E$601,"",0)</f>
        <v xml:space="preserve">Antonopoulos </v>
      </c>
      <c r="P19" s="84">
        <v>4.25</v>
      </c>
      <c r="Q19" s="21">
        <f t="shared" si="2"/>
        <v>13</v>
      </c>
      <c r="R19" t="str">
        <f>_xlfn.XLOOKUP(L19,Admin!$A$2:$A$601,Admin!$F$2:$F$601,"",0)</f>
        <v>WAC</v>
      </c>
      <c r="S19">
        <f>COUNTIF(R$7:R19,R19)</f>
        <v>4</v>
      </c>
      <c r="T19">
        <f>IF(P19=0,"",IF(S19&lt;3,COUNTIF(S$7:S19,"&lt;3"),0))</f>
        <v>0</v>
      </c>
      <c r="U19" t="str">
        <f t="shared" si="3"/>
        <v/>
      </c>
      <c r="W19" s="45">
        <v>128</v>
      </c>
      <c r="X19" s="21" t="str">
        <f>_xlfn.XLOOKUP(W19,Admin!$A$2:$A$601,Admin!$C$2:$C$601,"",0)</f>
        <v>U11B BAC</v>
      </c>
      <c r="Y19" s="21" t="str">
        <f>_xlfn.XLOOKUP(W19,Admin!$A$2:$A$601,Admin!$D$2:$D$601,"",0)</f>
        <v>Barnaby</v>
      </c>
      <c r="Z19" s="21" t="str">
        <f>_xlfn.XLOOKUP(W19,Admin!$A$2:$A$601,Admin!$E$2:$E$601,"",0)</f>
        <v>Ward</v>
      </c>
      <c r="AA19" s="114">
        <v>29</v>
      </c>
      <c r="AB19" s="21">
        <f t="shared" si="4"/>
        <v>13</v>
      </c>
      <c r="AC19" t="str">
        <f>_xlfn.XLOOKUP(W19,Admin!$A$2:$A$601,Admin!$F$2:$F$601,"",0)</f>
        <v>BAC</v>
      </c>
      <c r="AD19">
        <f>COUNTIF(AC$7:AC19,AC19)</f>
        <v>4</v>
      </c>
      <c r="AE19">
        <f>IF(AA19=0,"",IF(AD19&lt;3,COUNTIF(AD$7:AD19,"&lt;3"),0))</f>
        <v>0</v>
      </c>
      <c r="AF19" t="str">
        <f t="shared" si="5"/>
        <v/>
      </c>
      <c r="AH19" s="45">
        <v>456</v>
      </c>
      <c r="AI19" s="21" t="str">
        <f>_xlfn.XLOOKUP(AH19,Admin!$A$2:$A$601,Admin!$C$2:$C$601,"",0)</f>
        <v>U11B PR</v>
      </c>
      <c r="AJ19" s="21" t="str">
        <f>_xlfn.XLOOKUP(AH19,Admin!$A$2:$A$601,Admin!$D$2:$D$601,"",0)</f>
        <v>Bertie</v>
      </c>
      <c r="AK19" s="21" t="str">
        <f>_xlfn.XLOOKUP(AH19,Admin!$A$2:$A$601,Admin!$E$2:$E$601,"",0)</f>
        <v>Leigh</v>
      </c>
      <c r="AL19" s="114">
        <v>46</v>
      </c>
      <c r="AM19" s="21">
        <f t="shared" si="6"/>
        <v>13</v>
      </c>
      <c r="AN19" t="str">
        <f>_xlfn.XLOOKUP(AH19,Admin!$A$2:$A$601,Admin!$F$2:$F$601,"",0)</f>
        <v>PR</v>
      </c>
      <c r="AO19">
        <f>COUNTIF(AN$7:AN19,AN19)</f>
        <v>4</v>
      </c>
      <c r="AP19">
        <f>IF(AL19=0,"",IF(AO19&lt;3,COUNTIF(AO$7:AO19,"&lt;3"),0))</f>
        <v>0</v>
      </c>
      <c r="AQ19" t="str">
        <f t="shared" si="7"/>
        <v/>
      </c>
      <c r="AS19" s="45">
        <v>617</v>
      </c>
      <c r="AT19" s="21" t="str">
        <f>_xlfn.XLOOKUP(AS19,Admin!$A$2:$A$601,Admin!$C$2:$C$601,"",0)</f>
        <v>U11B WAC</v>
      </c>
      <c r="AU19" s="21" t="str">
        <f>_xlfn.XLOOKUP(AS19,Admin!$A$2:$A$601,Admin!$D$2:$D$601,"",0)</f>
        <v xml:space="preserve">Oscar  </v>
      </c>
      <c r="AV19" s="21" t="str">
        <f>_xlfn.XLOOKUP(AS19,Admin!$A$2:$A$601,Admin!$E$2:$E$601,"",0)</f>
        <v xml:space="preserve">Pretty </v>
      </c>
      <c r="AW19" s="83">
        <v>17.5</v>
      </c>
      <c r="AX19" s="21">
        <f t="shared" si="8"/>
        <v>13</v>
      </c>
      <c r="AY19" t="str">
        <f>_xlfn.XLOOKUP(AS19,Admin!$A$2:$A$601,Admin!$F$2:$F$601,"",0)</f>
        <v>WAC</v>
      </c>
      <c r="AZ19">
        <f>COUNTIF(AY$7:AY19,AY19)</f>
        <v>2</v>
      </c>
      <c r="BA19">
        <f>IF(AW19=0,"",IF(AZ19&lt;3,COUNTIF(AZ$7:AZ19,"&lt;3"),0))</f>
        <v>9</v>
      </c>
      <c r="BB19">
        <f t="shared" si="9"/>
        <v>4</v>
      </c>
      <c r="BD19" s="45">
        <v>619</v>
      </c>
      <c r="BE19" s="21" t="str">
        <f>_xlfn.XLOOKUP(BD19,Admin!$A$2:$A$601,Admin!$C$2:$C$601,"",0)</f>
        <v>U11B WAC</v>
      </c>
      <c r="BF19" s="21" t="str">
        <f>_xlfn.XLOOKUP(BD19,Admin!$A$2:$A$601,Admin!$D$2:$D$601,"",0)</f>
        <v xml:space="preserve">Ezra </v>
      </c>
      <c r="BG19" s="21" t="str">
        <f>_xlfn.XLOOKUP(BD19,Admin!$A$2:$A$601,Admin!$E$2:$E$601,"",0)</f>
        <v xml:space="preserve">Haydon </v>
      </c>
      <c r="BH19" s="114">
        <v>8</v>
      </c>
      <c r="BI19" s="21">
        <f t="shared" si="10"/>
        <v>7</v>
      </c>
      <c r="BJ19" t="str">
        <f>_xlfn.XLOOKUP(BD19,Admin!$A$2:$A$601,Admin!$F$2:$F$601,"",0)</f>
        <v>WAC</v>
      </c>
      <c r="BK19">
        <f>COUNTIF(BJ$7:BJ19,BJ19)</f>
        <v>5</v>
      </c>
      <c r="BL19">
        <f>IF(BH19=0,"",IF(BK19&lt;3,COUNTIF(BK$7:BK19,"&lt;3"),0))</f>
        <v>0</v>
      </c>
      <c r="BM19" t="str">
        <f t="shared" si="11"/>
        <v/>
      </c>
      <c r="BO19" s="45"/>
      <c r="BP19" s="21" t="str">
        <f>_xlfn.XLOOKUP(BO19,Admin!$A$2:$A$601,Admin!$C$2:$C$601,"",0)</f>
        <v/>
      </c>
      <c r="BQ19" s="21" t="str">
        <f>_xlfn.XLOOKUP(BO19,Admin!$A$2:$A$601,Admin!$D$2:$D$601,"",0)</f>
        <v/>
      </c>
      <c r="BR19" s="21" t="str">
        <f>_xlfn.XLOOKUP(BO19,Admin!$A$2:$A$601,Admin!$E$2:$E$601,"",0)</f>
        <v/>
      </c>
      <c r="BS19" s="114"/>
      <c r="BT19" s="21" t="str">
        <f t="shared" si="12"/>
        <v/>
      </c>
      <c r="BU19" t="str">
        <f>_xlfn.XLOOKUP(BO19,Admin!$A$2:$A$601,Admin!$F$2:$F$601,"",0)</f>
        <v/>
      </c>
      <c r="BV19">
        <f>COUNTIF(BU$7:BU19,BU19)</f>
        <v>3</v>
      </c>
      <c r="BW19" t="str">
        <f>IF(BS19=0,"",IF(BV19&lt;3,COUNTIF(BV$7:BV19,"&lt;3"),0))</f>
        <v/>
      </c>
      <c r="BX19" t="str">
        <f t="shared" si="13"/>
        <v/>
      </c>
      <c r="BZ19" s="45"/>
      <c r="CA19" s="21" t="str">
        <f>_xlfn.XLOOKUP(BZ19,Admin!$A$2:$A$601,Admin!$C$2:$C$601,"",0)</f>
        <v/>
      </c>
      <c r="CB19" s="21" t="str">
        <f>_xlfn.XLOOKUP(BZ19,Admin!$A$2:$A$601,Admin!$D$2:$D$601,"",0)</f>
        <v/>
      </c>
      <c r="CC19" s="21" t="str">
        <f>_xlfn.XLOOKUP(BZ19,Admin!$A$2:$A$601,Admin!$E$2:$E$601,"",0)</f>
        <v/>
      </c>
      <c r="CD19" s="84"/>
      <c r="CE19" s="21" t="str">
        <f t="shared" si="14"/>
        <v/>
      </c>
      <c r="CF19" t="str">
        <f>_xlfn.XLOOKUP(BZ19,Admin!$A$2:$A$601,Admin!$F$2:$F$601,"",0)</f>
        <v/>
      </c>
      <c r="CG19">
        <f>COUNTIF(CF$7:CF19,CF19)</f>
        <v>2</v>
      </c>
      <c r="CH19" t="str">
        <f>IF(CD19=0,"",IF(CG19&lt;3,COUNTIF(CG$7:CG19,"&lt;3"),0))</f>
        <v/>
      </c>
      <c r="CI19" t="str">
        <f t="shared" si="15"/>
        <v/>
      </c>
      <c r="CK19" s="45">
        <v>657</v>
      </c>
      <c r="CL19" s="21" t="str">
        <f>_xlfn.XLOOKUP(CK19,Admin!$A$2:$A$601,Admin!$C$2:$C$601,"",0)</f>
        <v>U11B WAC</v>
      </c>
      <c r="CM19" s="21" t="str">
        <f>_xlfn.XLOOKUP(CK19,Admin!$A$2:$A$601,Admin!$D$2:$D$601,"",0)</f>
        <v xml:space="preserve">Henry </v>
      </c>
      <c r="CN19" s="21" t="str">
        <f>_xlfn.XLOOKUP(CK19,Admin!$A$2:$A$601,Admin!$E$2:$E$601,"",0)</f>
        <v>Metcalfe</v>
      </c>
      <c r="CO19" s="84">
        <v>6.11</v>
      </c>
      <c r="CP19" s="21">
        <f t="shared" si="16"/>
        <v>13</v>
      </c>
      <c r="CQ19" t="str">
        <f>_xlfn.XLOOKUP(CK19,Admin!$A$2:$A$601,Admin!$F$2:$F$601,"",0)</f>
        <v>WAC</v>
      </c>
      <c r="CR19">
        <f>COUNTIF(CQ$7:CQ19,CQ19)</f>
        <v>2</v>
      </c>
      <c r="CS19">
        <f>IF(CO19=0,"",IF(CR19&lt;3,COUNTIF(CR$7:CR19,"&lt;3"),0))</f>
        <v>8</v>
      </c>
      <c r="CT19">
        <f t="shared" si="17"/>
        <v>5</v>
      </c>
    </row>
    <row r="20" spans="1:98" x14ac:dyDescent="0.35">
      <c r="A20" s="45">
        <v>475</v>
      </c>
      <c r="B20" s="21" t="str">
        <f>_xlfn.XLOOKUP(A20,Admin!$A$2:$A$601,Admin!$C$2:$C$601,"",0)</f>
        <v>U11B PR</v>
      </c>
      <c r="C20" s="21" t="str">
        <f>_xlfn.XLOOKUP(A20,Admin!$A$2:$A$601,Admin!$D$2:$D$601,"",0)</f>
        <v>Robbie</v>
      </c>
      <c r="D20" s="21" t="str">
        <f>_xlfn.XLOOKUP(A20,Admin!$A$2:$A$601,Admin!$E$2:$E$601,"",0)</f>
        <v>Hull</v>
      </c>
      <c r="E20" s="84">
        <v>1.44</v>
      </c>
      <c r="F20" s="21">
        <f t="shared" si="0"/>
        <v>14</v>
      </c>
      <c r="G20" t="str">
        <f>_xlfn.XLOOKUP(A20,Admin!$A$2:$A$601,Admin!$F$2:$F$601,"",0)</f>
        <v>PR</v>
      </c>
      <c r="H20">
        <f>COUNTIF(G$7:G20,G20)</f>
        <v>5</v>
      </c>
      <c r="I20">
        <f>IF(E20=0,"",IF(H20&lt;3,COUNTIF(H$7:H20,"&lt;3"),0))</f>
        <v>0</v>
      </c>
      <c r="J20" t="str">
        <f t="shared" si="1"/>
        <v/>
      </c>
      <c r="L20" s="45">
        <v>480</v>
      </c>
      <c r="M20" s="138" t="str">
        <f>_xlfn.XLOOKUP(L20,Admin!$A$2:$A$601,Admin!$C$2:$C$601,"",0)</f>
        <v>U11B PR</v>
      </c>
      <c r="N20" s="138" t="str">
        <f>_xlfn.XLOOKUP(L20,Admin!$A$2:$A$601,Admin!$D$2:$D$601,"",0)</f>
        <v xml:space="preserve">Adam </v>
      </c>
      <c r="O20" s="138" t="str">
        <f>_xlfn.XLOOKUP(L20,Admin!$A$2:$A$601,Admin!$E$2:$E$601,"",0)</f>
        <v>Boo</v>
      </c>
      <c r="P20" s="84">
        <v>4.08</v>
      </c>
      <c r="Q20" s="21">
        <f t="shared" si="2"/>
        <v>14</v>
      </c>
      <c r="R20" t="str">
        <f>_xlfn.XLOOKUP(L20,Admin!$A$2:$A$601,Admin!$F$2:$F$601,"",0)</f>
        <v>PR</v>
      </c>
      <c r="S20">
        <f>COUNTIF(R$7:R20,R20)</f>
        <v>4</v>
      </c>
      <c r="T20">
        <f>IF(P20=0,"",IF(S20&lt;3,COUNTIF(S$7:S20,"&lt;3"),0))</f>
        <v>0</v>
      </c>
      <c r="U20" t="str">
        <f t="shared" si="3"/>
        <v/>
      </c>
      <c r="W20" s="45">
        <v>219</v>
      </c>
      <c r="X20" s="21" t="str">
        <f>_xlfn.XLOOKUP(W20,Admin!$A$2:$A$601,Admin!$C$2:$C$601,"",0)</f>
        <v>U11B DAC</v>
      </c>
      <c r="Y20" s="21" t="str">
        <f>_xlfn.XLOOKUP(W20,Admin!$A$2:$A$601,Admin!$D$2:$D$601,"",0)</f>
        <v>Oliver</v>
      </c>
      <c r="Z20" s="21" t="str">
        <f>_xlfn.XLOOKUP(W20,Admin!$A$2:$A$601,Admin!$E$2:$E$601,"",0)</f>
        <v>KNIGHT</v>
      </c>
      <c r="AA20" s="114">
        <v>29</v>
      </c>
      <c r="AB20" s="21">
        <f t="shared" si="4"/>
        <v>13</v>
      </c>
      <c r="AC20" t="str">
        <f>_xlfn.XLOOKUP(W20,Admin!$A$2:$A$601,Admin!$F$2:$F$601,"",0)</f>
        <v>DAC</v>
      </c>
      <c r="AD20">
        <f>COUNTIF(AC$7:AC20,AC20)</f>
        <v>1</v>
      </c>
      <c r="AE20">
        <f>IF(AA20=0,"",IF(AD20&lt;3,COUNTIF(AD$7:AD20,"&lt;3"),0))</f>
        <v>8</v>
      </c>
      <c r="AF20">
        <f t="shared" si="5"/>
        <v>5</v>
      </c>
      <c r="AH20" s="45">
        <v>475</v>
      </c>
      <c r="AI20" s="21" t="str">
        <f>_xlfn.XLOOKUP(AH20,Admin!$A$2:$A$601,Admin!$C$2:$C$601,"",0)</f>
        <v>U11B PR</v>
      </c>
      <c r="AJ20" s="21" t="str">
        <f>_xlfn.XLOOKUP(AH20,Admin!$A$2:$A$601,Admin!$D$2:$D$601,"",0)</f>
        <v>Robbie</v>
      </c>
      <c r="AK20" s="21" t="str">
        <f>_xlfn.XLOOKUP(AH20,Admin!$A$2:$A$601,Admin!$E$2:$E$601,"",0)</f>
        <v>Hull</v>
      </c>
      <c r="AL20" s="114">
        <v>46</v>
      </c>
      <c r="AM20" s="21">
        <f t="shared" si="6"/>
        <v>13</v>
      </c>
      <c r="AN20" t="str">
        <f>_xlfn.XLOOKUP(AH20,Admin!$A$2:$A$601,Admin!$F$2:$F$601,"",0)</f>
        <v>PR</v>
      </c>
      <c r="AO20">
        <f>COUNTIF(AN$7:AN20,AN20)</f>
        <v>5</v>
      </c>
      <c r="AP20">
        <f>IF(AL20=0,"",IF(AO20&lt;3,COUNTIF(AO$7:AO20,"&lt;3"),0))</f>
        <v>0</v>
      </c>
      <c r="AQ20" t="str">
        <f t="shared" si="7"/>
        <v/>
      </c>
      <c r="AS20" s="45">
        <v>428</v>
      </c>
      <c r="AT20" s="21" t="str">
        <f>_xlfn.XLOOKUP(AS20,Admin!$A$2:$A$601,Admin!$C$2:$C$601,"",0)</f>
        <v>U11B PR</v>
      </c>
      <c r="AU20" s="21" t="str">
        <f>_xlfn.XLOOKUP(AS20,Admin!$A$2:$A$601,Admin!$D$2:$D$601,"",0)</f>
        <v>Oakley</v>
      </c>
      <c r="AV20" s="21" t="str">
        <f>_xlfn.XLOOKUP(AS20,Admin!$A$2:$A$601,Admin!$E$2:$E$601,"",0)</f>
        <v>stevens</v>
      </c>
      <c r="AW20" s="83">
        <v>17.5</v>
      </c>
      <c r="AX20" s="21">
        <f t="shared" si="8"/>
        <v>13</v>
      </c>
      <c r="AY20" t="str">
        <f>_xlfn.XLOOKUP(AS20,Admin!$A$2:$A$601,Admin!$F$2:$F$601,"",0)</f>
        <v>PR</v>
      </c>
      <c r="AZ20">
        <f>COUNTIF(AY$7:AY20,AY20)</f>
        <v>4</v>
      </c>
      <c r="BA20">
        <f>IF(AW20=0,"",IF(AZ20&lt;3,COUNTIF(AZ$7:AZ20,"&lt;3"),0))</f>
        <v>0</v>
      </c>
      <c r="BB20" t="str">
        <f t="shared" si="9"/>
        <v/>
      </c>
      <c r="BD20" s="45">
        <v>315</v>
      </c>
      <c r="BE20" s="21" t="str">
        <f>_xlfn.XLOOKUP(BD20,Admin!$A$2:$A$601,Admin!$C$2:$C$601,"",0)</f>
        <v>U11B PAC</v>
      </c>
      <c r="BF20" s="21" t="str">
        <f>_xlfn.XLOOKUP(BD20,Admin!$A$2:$A$601,Admin!$D$2:$D$601,"",0)</f>
        <v>Simonas</v>
      </c>
      <c r="BG20" s="21" t="str">
        <f>_xlfn.XLOOKUP(BD20,Admin!$A$2:$A$601,Admin!$E$2:$E$601,"",0)</f>
        <v>Kacevicius</v>
      </c>
      <c r="BH20" s="114">
        <v>8</v>
      </c>
      <c r="BI20" s="21">
        <f t="shared" si="10"/>
        <v>7</v>
      </c>
      <c r="BJ20" t="str">
        <f>_xlfn.XLOOKUP(BD20,Admin!$A$2:$A$601,Admin!$F$2:$F$601,"",0)</f>
        <v>PAC</v>
      </c>
      <c r="BK20">
        <f>COUNTIF(BJ$7:BJ20,BJ20)</f>
        <v>4</v>
      </c>
      <c r="BL20">
        <f>IF(BH20=0,"",IF(BK20&lt;3,COUNTIF(BK$7:BK20,"&lt;3"),0))</f>
        <v>0</v>
      </c>
      <c r="BM20" t="str">
        <f t="shared" si="11"/>
        <v/>
      </c>
      <c r="BO20" s="45"/>
      <c r="BP20" s="21" t="str">
        <f>_xlfn.XLOOKUP(BO20,Admin!$A$2:$A$601,Admin!$C$2:$C$601,"",0)</f>
        <v/>
      </c>
      <c r="BQ20" s="21" t="str">
        <f>_xlfn.XLOOKUP(BO20,Admin!$A$2:$A$601,Admin!$D$2:$D$601,"",0)</f>
        <v/>
      </c>
      <c r="BR20" s="21" t="str">
        <f>_xlfn.XLOOKUP(BO20,Admin!$A$2:$A$601,Admin!$E$2:$E$601,"",0)</f>
        <v/>
      </c>
      <c r="BS20" s="114"/>
      <c r="BT20" s="21" t="str">
        <f t="shared" si="12"/>
        <v/>
      </c>
      <c r="BU20" t="str">
        <f>_xlfn.XLOOKUP(BO20,Admin!$A$2:$A$601,Admin!$F$2:$F$601,"",0)</f>
        <v/>
      </c>
      <c r="BV20">
        <f>COUNTIF(BU$7:BU20,BU20)</f>
        <v>4</v>
      </c>
      <c r="BW20" t="str">
        <f>IF(BS20=0,"",IF(BV20&lt;3,COUNTIF(BV$7:BV20,"&lt;3"),0))</f>
        <v/>
      </c>
      <c r="BX20" t="str">
        <f t="shared" si="13"/>
        <v/>
      </c>
      <c r="BZ20" s="45"/>
      <c r="CA20" s="21" t="str">
        <f>_xlfn.XLOOKUP(BZ20,Admin!$A$2:$A$601,Admin!$C$2:$C$601,"",0)</f>
        <v/>
      </c>
      <c r="CB20" s="21" t="str">
        <f>_xlfn.XLOOKUP(BZ20,Admin!$A$2:$A$601,Admin!$D$2:$D$601,"",0)</f>
        <v/>
      </c>
      <c r="CC20" s="21" t="str">
        <f>_xlfn.XLOOKUP(BZ20,Admin!$A$2:$A$601,Admin!$E$2:$E$601,"",0)</f>
        <v/>
      </c>
      <c r="CD20" s="84"/>
      <c r="CE20" s="21" t="str">
        <f t="shared" si="14"/>
        <v/>
      </c>
      <c r="CF20" t="str">
        <f>_xlfn.XLOOKUP(BZ20,Admin!$A$2:$A$601,Admin!$F$2:$F$601,"",0)</f>
        <v/>
      </c>
      <c r="CG20">
        <f>COUNTIF(CF$7:CF20,CF20)</f>
        <v>3</v>
      </c>
      <c r="CH20" t="str">
        <f>IF(CD20=0,"",IF(CG20&lt;3,COUNTIF(CG$7:CG20,"&lt;3"),0))</f>
        <v/>
      </c>
      <c r="CI20" t="str">
        <f t="shared" si="15"/>
        <v/>
      </c>
      <c r="CK20" s="45"/>
      <c r="CL20" s="21" t="str">
        <f>_xlfn.XLOOKUP(CK20,Admin!$A$2:$A$601,Admin!$C$2:$C$601,"",0)</f>
        <v/>
      </c>
      <c r="CM20" s="21" t="str">
        <f>_xlfn.XLOOKUP(CK20,Admin!$A$2:$A$601,Admin!$D$2:$D$601,"",0)</f>
        <v/>
      </c>
      <c r="CN20" s="21" t="str">
        <f>_xlfn.XLOOKUP(CK20,Admin!$A$2:$A$601,Admin!$E$2:$E$601,"",0)</f>
        <v/>
      </c>
      <c r="CO20" s="84"/>
      <c r="CP20" s="21" t="str">
        <f t="shared" si="16"/>
        <v/>
      </c>
      <c r="CQ20" t="str">
        <f>_xlfn.XLOOKUP(CK20,Admin!$A$2:$A$601,Admin!$F$2:$F$601,"",0)</f>
        <v/>
      </c>
      <c r="CR20">
        <f>COUNTIF(CQ$7:CQ20,CQ20)</f>
        <v>1</v>
      </c>
      <c r="CS20" t="str">
        <f>IF(CO20=0,"",IF(CR20&lt;3,COUNTIF(CR$7:CR20,"&lt;3"),0))</f>
        <v/>
      </c>
      <c r="CT20" t="str">
        <f t="shared" si="17"/>
        <v/>
      </c>
    </row>
    <row r="21" spans="1:98" x14ac:dyDescent="0.35">
      <c r="A21" s="45">
        <v>315</v>
      </c>
      <c r="B21" s="21" t="str">
        <f>_xlfn.XLOOKUP(A21,Admin!$A$2:$A$601,Admin!$C$2:$C$601,"",0)</f>
        <v>U11B PAC</v>
      </c>
      <c r="C21" s="21" t="str">
        <f>_xlfn.XLOOKUP(A21,Admin!$A$2:$A$601,Admin!$D$2:$D$601,"",0)</f>
        <v>Simonas</v>
      </c>
      <c r="D21" s="21" t="str">
        <f>_xlfn.XLOOKUP(A21,Admin!$A$2:$A$601,Admin!$E$2:$E$601,"",0)</f>
        <v>Kacevicius</v>
      </c>
      <c r="E21" s="84">
        <v>1.38</v>
      </c>
      <c r="F21" s="21">
        <f t="shared" si="0"/>
        <v>15</v>
      </c>
      <c r="G21" t="str">
        <f>_xlfn.XLOOKUP(A21,Admin!$A$2:$A$601,Admin!$F$2:$F$601,"",0)</f>
        <v>PAC</v>
      </c>
      <c r="H21">
        <f>COUNTIF(G$7:G21,G21)</f>
        <v>2</v>
      </c>
      <c r="I21">
        <f>IF(E21=0,"",IF(H21&lt;3,COUNTIF(H$7:H21,"&lt;3"),0))</f>
        <v>9</v>
      </c>
      <c r="J21">
        <f t="shared" si="1"/>
        <v>4</v>
      </c>
      <c r="L21" s="45">
        <v>478</v>
      </c>
      <c r="M21" s="21" t="str">
        <f>_xlfn.XLOOKUP(L21,Admin!$A$2:$A$601,Admin!$C$2:$C$601,"",0)</f>
        <v>U11B PR</v>
      </c>
      <c r="N21" s="21" t="str">
        <f>_xlfn.XLOOKUP(L21,Admin!$A$2:$A$601,Admin!$D$2:$D$601,"",0)</f>
        <v>Shayon</v>
      </c>
      <c r="O21" s="21" t="str">
        <f>_xlfn.XLOOKUP(L21,Admin!$A$2:$A$601,Admin!$E$2:$E$601,"",0)</f>
        <v>Butler</v>
      </c>
      <c r="P21" s="84">
        <v>3.1</v>
      </c>
      <c r="Q21" s="21">
        <f t="shared" si="2"/>
        <v>15</v>
      </c>
      <c r="R21" t="str">
        <f>_xlfn.XLOOKUP(L21,Admin!$A$2:$A$601,Admin!$F$2:$F$601,"",0)</f>
        <v>PR</v>
      </c>
      <c r="S21">
        <f>COUNTIF(R$7:R21,R21)</f>
        <v>5</v>
      </c>
      <c r="T21">
        <f>IF(P21=0,"",IF(S21&lt;3,COUNTIF(S$7:S21,"&lt;3"),0))</f>
        <v>0</v>
      </c>
      <c r="U21" t="str">
        <f t="shared" si="3"/>
        <v/>
      </c>
      <c r="W21" s="45">
        <v>475</v>
      </c>
      <c r="X21" s="21" t="str">
        <f>_xlfn.XLOOKUP(W21,Admin!$A$2:$A$601,Admin!$C$2:$C$601,"",0)</f>
        <v>U11B PR</v>
      </c>
      <c r="Y21" s="21" t="str">
        <f>_xlfn.XLOOKUP(W21,Admin!$A$2:$A$601,Admin!$D$2:$D$601,"",0)</f>
        <v>Robbie</v>
      </c>
      <c r="Z21" s="21" t="str">
        <f>_xlfn.XLOOKUP(W21,Admin!$A$2:$A$601,Admin!$E$2:$E$601,"",0)</f>
        <v>Hull</v>
      </c>
      <c r="AA21" s="114">
        <v>24</v>
      </c>
      <c r="AB21" s="21">
        <f t="shared" si="4"/>
        <v>15</v>
      </c>
      <c r="AC21" t="str">
        <f>_xlfn.XLOOKUP(W21,Admin!$A$2:$A$601,Admin!$F$2:$F$601,"",0)</f>
        <v>PR</v>
      </c>
      <c r="AD21">
        <f>COUNTIF(AC$7:AC21,AC21)</f>
        <v>7</v>
      </c>
      <c r="AE21">
        <f>IF(AA21=0,"",IF(AD21&lt;3,COUNTIF(AD$7:AD21,"&lt;3"),0))</f>
        <v>0</v>
      </c>
      <c r="AF21" t="str">
        <f t="shared" si="5"/>
        <v/>
      </c>
      <c r="AH21" s="45">
        <v>620</v>
      </c>
      <c r="AI21" s="21" t="str">
        <f>_xlfn.XLOOKUP(AH21,Admin!$A$2:$A$601,Admin!$C$2:$C$601,"",0)</f>
        <v>U11B WAC</v>
      </c>
      <c r="AJ21" s="21" t="str">
        <f>_xlfn.XLOOKUP(AH21,Admin!$A$2:$A$601,Admin!$D$2:$D$601,"",0)</f>
        <v xml:space="preserve">Jake </v>
      </c>
      <c r="AK21" s="21" t="str">
        <f>_xlfn.XLOOKUP(AH21,Admin!$A$2:$A$601,Admin!$E$2:$E$601,"",0)</f>
        <v xml:space="preserve">Potter </v>
      </c>
      <c r="AL21" s="114">
        <v>45</v>
      </c>
      <c r="AM21" s="21">
        <f t="shared" si="6"/>
        <v>15</v>
      </c>
      <c r="AN21" t="str">
        <f>_xlfn.XLOOKUP(AH21,Admin!$A$2:$A$601,Admin!$F$2:$F$601,"",0)</f>
        <v>WAC</v>
      </c>
      <c r="AO21">
        <f>COUNTIF(AN$7:AN21,AN21)</f>
        <v>2</v>
      </c>
      <c r="AP21">
        <f>IF(AL21=0,"",IF(AO21&lt;3,COUNTIF(AO$7:AO21,"&lt;3"),0))</f>
        <v>8</v>
      </c>
      <c r="AQ21">
        <f t="shared" si="7"/>
        <v>5</v>
      </c>
      <c r="AS21" s="45">
        <v>364</v>
      </c>
      <c r="AT21" s="21" t="str">
        <f>_xlfn.XLOOKUP(AS21,Admin!$A$2:$A$601,Admin!$C$2:$C$601,"",0)</f>
        <v>U11B PAC</v>
      </c>
      <c r="AU21" s="21" t="str">
        <f>_xlfn.XLOOKUP(AS21,Admin!$A$2:$A$601,Admin!$D$2:$D$601,"",0)</f>
        <v>Ethan</v>
      </c>
      <c r="AV21" s="21" t="str">
        <f>_xlfn.XLOOKUP(AS21,Admin!$A$2:$A$601,Admin!$E$2:$E$601,"",0)</f>
        <v>Elliott</v>
      </c>
      <c r="AW21" s="83">
        <v>18.8</v>
      </c>
      <c r="AX21" s="21">
        <f t="shared" si="8"/>
        <v>15</v>
      </c>
      <c r="AY21" t="str">
        <f>_xlfn.XLOOKUP(AS21,Admin!$A$2:$A$601,Admin!$F$2:$F$601,"",0)</f>
        <v>PAC</v>
      </c>
      <c r="AZ21">
        <f>COUNTIF(AY$7:AY21,AY21)</f>
        <v>5</v>
      </c>
      <c r="BA21">
        <f>IF(AW21=0,"",IF(AZ21&lt;3,COUNTIF(AZ$7:AZ21,"&lt;3"),0))</f>
        <v>0</v>
      </c>
      <c r="BB21" t="str">
        <f t="shared" si="9"/>
        <v/>
      </c>
      <c r="BD21" s="45">
        <v>420</v>
      </c>
      <c r="BE21" s="21" t="str">
        <f>_xlfn.XLOOKUP(BD21,Admin!$A$2:$A$601,Admin!$C$2:$C$601,"",0)</f>
        <v>U11B PR</v>
      </c>
      <c r="BF21" s="21" t="str">
        <f>_xlfn.XLOOKUP(BD21,Admin!$A$2:$A$601,Admin!$D$2:$D$601,"",0)</f>
        <v>Fergus</v>
      </c>
      <c r="BG21" s="21" t="str">
        <f>_xlfn.XLOOKUP(BD21,Admin!$A$2:$A$601,Admin!$E$2:$E$601,"",0)</f>
        <v>Stanning</v>
      </c>
      <c r="BH21" s="114">
        <v>7</v>
      </c>
      <c r="BI21" s="21">
        <f t="shared" si="10"/>
        <v>15</v>
      </c>
      <c r="BJ21" t="str">
        <f>_xlfn.XLOOKUP(BD21,Admin!$A$2:$A$601,Admin!$F$2:$F$601,"",0)</f>
        <v>PR</v>
      </c>
      <c r="BK21">
        <f>COUNTIF(BJ$7:BJ21,BJ21)</f>
        <v>2</v>
      </c>
      <c r="BL21">
        <f>IF(BH21=0,"",IF(BK21&lt;3,COUNTIF(BK$7:BK21,"&lt;3"),0))</f>
        <v>8</v>
      </c>
      <c r="BM21">
        <f t="shared" si="11"/>
        <v>5</v>
      </c>
      <c r="BO21" s="45"/>
      <c r="BP21" s="21" t="str">
        <f>_xlfn.XLOOKUP(BO21,Admin!$A$2:$A$601,Admin!$C$2:$C$601,"",0)</f>
        <v/>
      </c>
      <c r="BQ21" s="21" t="str">
        <f>_xlfn.XLOOKUP(BO21,Admin!$A$2:$A$601,Admin!$D$2:$D$601,"",0)</f>
        <v/>
      </c>
      <c r="BR21" s="21" t="str">
        <f>_xlfn.XLOOKUP(BO21,Admin!$A$2:$A$601,Admin!$E$2:$E$601,"",0)</f>
        <v/>
      </c>
      <c r="BS21" s="114"/>
      <c r="BT21" s="21" t="str">
        <f t="shared" si="12"/>
        <v/>
      </c>
      <c r="BU21" t="str">
        <f>_xlfn.XLOOKUP(BO21,Admin!$A$2:$A$601,Admin!$F$2:$F$601,"",0)</f>
        <v/>
      </c>
      <c r="BV21">
        <f>COUNTIF(BU$7:BU21,BU21)</f>
        <v>5</v>
      </c>
      <c r="BW21" t="str">
        <f>IF(BS21=0,"",IF(BV21&lt;3,COUNTIF(BV$7:BV21,"&lt;3"),0))</f>
        <v/>
      </c>
      <c r="BX21" t="str">
        <f t="shared" si="13"/>
        <v/>
      </c>
      <c r="BZ21" s="45"/>
      <c r="CA21" s="21" t="str">
        <f>_xlfn.XLOOKUP(BZ21,Admin!$A$2:$A$601,Admin!$C$2:$C$601,"",0)</f>
        <v/>
      </c>
      <c r="CB21" s="21" t="str">
        <f>_xlfn.XLOOKUP(BZ21,Admin!$A$2:$A$601,Admin!$D$2:$D$601,"",0)</f>
        <v/>
      </c>
      <c r="CC21" s="21" t="str">
        <f>_xlfn.XLOOKUP(BZ21,Admin!$A$2:$A$601,Admin!$E$2:$E$601,"",0)</f>
        <v/>
      </c>
      <c r="CD21" s="84"/>
      <c r="CE21" s="21" t="str">
        <f t="shared" si="14"/>
        <v/>
      </c>
      <c r="CF21" t="str">
        <f>_xlfn.XLOOKUP(BZ21,Admin!$A$2:$A$601,Admin!$F$2:$F$601,"",0)</f>
        <v/>
      </c>
      <c r="CG21">
        <f>COUNTIF(CF$7:CF21,CF21)</f>
        <v>4</v>
      </c>
      <c r="CH21" t="str">
        <f>IF(CD21=0,"",IF(CG21&lt;3,COUNTIF(CG$7:CG21,"&lt;3"),0))</f>
        <v/>
      </c>
      <c r="CI21" t="str">
        <f t="shared" si="15"/>
        <v/>
      </c>
      <c r="CK21" s="45"/>
      <c r="CL21" s="21" t="str">
        <f>_xlfn.XLOOKUP(CK21,Admin!$A$2:$A$601,Admin!$C$2:$C$601,"",0)</f>
        <v/>
      </c>
      <c r="CM21" s="21" t="str">
        <f>_xlfn.XLOOKUP(CK21,Admin!$A$2:$A$601,Admin!$D$2:$D$601,"",0)</f>
        <v/>
      </c>
      <c r="CN21" s="21" t="str">
        <f>_xlfn.XLOOKUP(CK21,Admin!$A$2:$A$601,Admin!$E$2:$E$601,"",0)</f>
        <v/>
      </c>
      <c r="CO21" s="84"/>
      <c r="CP21" s="21" t="str">
        <f t="shared" si="16"/>
        <v/>
      </c>
      <c r="CQ21" t="str">
        <f>_xlfn.XLOOKUP(CK21,Admin!$A$2:$A$601,Admin!$F$2:$F$601,"",0)</f>
        <v/>
      </c>
      <c r="CR21">
        <f>COUNTIF(CQ$7:CQ21,CQ21)</f>
        <v>2</v>
      </c>
      <c r="CS21" t="str">
        <f>IF(CO21=0,"",IF(CR21&lt;3,COUNTIF(CR$7:CR21,"&lt;3"),0))</f>
        <v/>
      </c>
      <c r="CT21" t="str">
        <f t="shared" si="17"/>
        <v/>
      </c>
    </row>
    <row r="22" spans="1:98" x14ac:dyDescent="0.35">
      <c r="A22" s="45">
        <v>322</v>
      </c>
      <c r="B22" s="21" t="str">
        <f>_xlfn.XLOOKUP(A22,Admin!$A$2:$A$601,Admin!$C$2:$C$601,"",0)</f>
        <v>U11B PAC</v>
      </c>
      <c r="C22" s="21" t="str">
        <f>_xlfn.XLOOKUP(A22,Admin!$A$2:$A$601,Admin!$D$2:$D$601,"",0)</f>
        <v>Lewis</v>
      </c>
      <c r="D22" s="21" t="str">
        <f>_xlfn.XLOOKUP(A22,Admin!$A$2:$A$601,Admin!$E$2:$E$601,"",0)</f>
        <v>Moss</v>
      </c>
      <c r="E22" s="84">
        <v>1.36</v>
      </c>
      <c r="F22" s="21">
        <f t="shared" si="0"/>
        <v>16</v>
      </c>
      <c r="G22" t="str">
        <f>_xlfn.XLOOKUP(A22,Admin!$A$2:$A$601,Admin!$F$2:$F$601,"",0)</f>
        <v>PAC</v>
      </c>
      <c r="H22">
        <f>COUNTIF(G$7:G22,G22)</f>
        <v>3</v>
      </c>
      <c r="I22">
        <f>IF(E22=0,"",IF(H22&lt;3,COUNTIF(H$7:H22,"&lt;3"),0))</f>
        <v>0</v>
      </c>
      <c r="J22" t="str">
        <f t="shared" si="1"/>
        <v/>
      </c>
      <c r="L22" s="45"/>
      <c r="M22" s="21" t="str">
        <f>_xlfn.XLOOKUP(L22,Admin!$A$2:$A$601,Admin!$C$2:$C$601,"",0)</f>
        <v/>
      </c>
      <c r="N22" s="21" t="str">
        <f>_xlfn.XLOOKUP(L22,Admin!$A$2:$A$601,Admin!$D$2:$D$601,"",0)</f>
        <v/>
      </c>
      <c r="O22" s="21" t="str">
        <f>_xlfn.XLOOKUP(L22,Admin!$A$2:$A$601,Admin!$E$2:$E$601,"",0)</f>
        <v/>
      </c>
      <c r="P22" s="84"/>
      <c r="Q22" s="21" t="str">
        <f t="shared" si="2"/>
        <v/>
      </c>
      <c r="R22" t="str">
        <f>_xlfn.XLOOKUP(L22,Admin!$A$2:$A$601,Admin!$F$2:$F$601,"",0)</f>
        <v/>
      </c>
      <c r="S22">
        <f>COUNTIF(R$7:R22,R22)</f>
        <v>1</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114"/>
      <c r="AB22" s="21" t="str">
        <f t="shared" si="4"/>
        <v/>
      </c>
      <c r="AC22" t="str">
        <f>_xlfn.XLOOKUP(W22,Admin!$A$2:$A$601,Admin!$F$2:$F$601,"",0)</f>
        <v/>
      </c>
      <c r="AD22">
        <f>COUNTIF(AC$7:AC22,AC22)</f>
        <v>1</v>
      </c>
      <c r="AE22" t="str">
        <f>IF(AA22=0,"",IF(AD22&lt;3,COUNTIF(AD$7:AD22,"&lt;3"),0))</f>
        <v/>
      </c>
      <c r="AF22" t="str">
        <f t="shared" si="5"/>
        <v/>
      </c>
      <c r="AH22" s="45">
        <v>430</v>
      </c>
      <c r="AI22" s="21" t="str">
        <f>_xlfn.XLOOKUP(AH22,Admin!$A$2:$A$601,Admin!$C$2:$C$601,"",0)</f>
        <v>U11B PR</v>
      </c>
      <c r="AJ22" s="21" t="str">
        <f>_xlfn.XLOOKUP(AH22,Admin!$A$2:$A$601,Admin!$D$2:$D$601,"",0)</f>
        <v>Oscar</v>
      </c>
      <c r="AK22" s="21" t="str">
        <f>_xlfn.XLOOKUP(AH22,Admin!$A$2:$A$601,Admin!$E$2:$E$601,"",0)</f>
        <v>cartwright</v>
      </c>
      <c r="AL22" s="114">
        <v>45</v>
      </c>
      <c r="AM22" s="21">
        <f t="shared" si="6"/>
        <v>15</v>
      </c>
      <c r="AN22" t="str">
        <f>_xlfn.XLOOKUP(AH22,Admin!$A$2:$A$601,Admin!$F$2:$F$601,"",0)</f>
        <v>PR</v>
      </c>
      <c r="AO22">
        <f>COUNTIF(AN$7:AN22,AN22)</f>
        <v>6</v>
      </c>
      <c r="AP22">
        <f>IF(AL22=0,"",IF(AO22&lt;3,COUNTIF(AO$7:AO22,"&lt;3"),0))</f>
        <v>0</v>
      </c>
      <c r="AQ22" t="str">
        <f t="shared" si="7"/>
        <v/>
      </c>
      <c r="AS22" s="45"/>
      <c r="AT22" s="21" t="str">
        <f>_xlfn.XLOOKUP(AS22,Admin!$A$2:$A$601,Admin!$C$2:$C$601,"",0)</f>
        <v/>
      </c>
      <c r="AU22" s="21" t="str">
        <f>_xlfn.XLOOKUP(AS22,Admin!$A$2:$A$601,Admin!$D$2:$D$601,"",0)</f>
        <v/>
      </c>
      <c r="AV22" s="21" t="str">
        <f>_xlfn.XLOOKUP(AS22,Admin!$A$2:$A$601,Admin!$E$2:$E$601,"",0)</f>
        <v/>
      </c>
      <c r="AW22" s="83"/>
      <c r="AX22" s="21" t="str">
        <f t="shared" si="8"/>
        <v/>
      </c>
      <c r="AY22" t="str">
        <f>_xlfn.XLOOKUP(AS22,Admin!$A$2:$A$601,Admin!$F$2:$F$601,"",0)</f>
        <v/>
      </c>
      <c r="AZ22">
        <f>COUNTIF(AY$7:AY22,AY22)</f>
        <v>1</v>
      </c>
      <c r="BA22" t="str">
        <f>IF(AW22=0,"",IF(AZ22&lt;3,COUNTIF(AZ$7:AZ22,"&lt;3"),0))</f>
        <v/>
      </c>
      <c r="BB22" t="str">
        <f t="shared" si="9"/>
        <v/>
      </c>
      <c r="BD22" s="45">
        <v>474</v>
      </c>
      <c r="BE22" s="21" t="str">
        <f>_xlfn.XLOOKUP(BD22,Admin!$A$2:$A$601,Admin!$C$2:$C$601,"",0)</f>
        <v>U11B PR</v>
      </c>
      <c r="BF22" s="21" t="str">
        <f>_xlfn.XLOOKUP(BD22,Admin!$A$2:$A$601,Admin!$D$2:$D$601,"",0)</f>
        <v>Oliver</v>
      </c>
      <c r="BG22" s="21" t="str">
        <f>_xlfn.XLOOKUP(BD22,Admin!$A$2:$A$601,Admin!$E$2:$E$601,"",0)</f>
        <v>Hanney</v>
      </c>
      <c r="BH22" s="114">
        <v>7</v>
      </c>
      <c r="BI22" s="21">
        <f t="shared" si="10"/>
        <v>15</v>
      </c>
      <c r="BJ22" t="str">
        <f>_xlfn.XLOOKUP(BD22,Admin!$A$2:$A$601,Admin!$F$2:$F$601,"",0)</f>
        <v>PR</v>
      </c>
      <c r="BK22">
        <f>COUNTIF(BJ$7:BJ22,BJ22)</f>
        <v>3</v>
      </c>
      <c r="BL22">
        <f>IF(BH22=0,"",IF(BK22&lt;3,COUNTIF(BK$7:BK22,"&lt;3"),0))</f>
        <v>0</v>
      </c>
      <c r="BM22" t="str">
        <f t="shared" si="11"/>
        <v/>
      </c>
      <c r="BO22" s="45"/>
      <c r="BP22" s="21" t="str">
        <f>_xlfn.XLOOKUP(BO22,Admin!$A$2:$A$601,Admin!$C$2:$C$601,"",0)</f>
        <v/>
      </c>
      <c r="BQ22" s="21" t="str">
        <f>_xlfn.XLOOKUP(BO22,Admin!$A$2:$A$601,Admin!$D$2:$D$601,"",0)</f>
        <v/>
      </c>
      <c r="BR22" s="21" t="str">
        <f>_xlfn.XLOOKUP(BO22,Admin!$A$2:$A$601,Admin!$E$2:$E$601,"",0)</f>
        <v/>
      </c>
      <c r="BS22" s="114"/>
      <c r="BT22" s="21" t="str">
        <f t="shared" si="12"/>
        <v/>
      </c>
      <c r="BU22" t="str">
        <f>_xlfn.XLOOKUP(BO22,Admin!$A$2:$A$601,Admin!$F$2:$F$601,"",0)</f>
        <v/>
      </c>
      <c r="BV22">
        <f>COUNTIF(BU$7:BU22,BU22)</f>
        <v>6</v>
      </c>
      <c r="BW22" t="str">
        <f>IF(BS22=0,"",IF(BV22&lt;3,COUNTIF(BV$7:BV22,"&lt;3"),0))</f>
        <v/>
      </c>
      <c r="BX22" t="str">
        <f t="shared" si="13"/>
        <v/>
      </c>
      <c r="BZ22" s="45"/>
      <c r="CA22" s="21" t="str">
        <f>_xlfn.XLOOKUP(BZ22,Admin!$A$2:$A$601,Admin!$C$2:$C$601,"",0)</f>
        <v/>
      </c>
      <c r="CB22" s="21" t="str">
        <f>_xlfn.XLOOKUP(BZ22,Admin!$A$2:$A$601,Admin!$D$2:$D$601,"",0)</f>
        <v/>
      </c>
      <c r="CC22" s="21" t="str">
        <f>_xlfn.XLOOKUP(BZ22,Admin!$A$2:$A$601,Admin!$E$2:$E$601,"",0)</f>
        <v/>
      </c>
      <c r="CD22" s="84"/>
      <c r="CE22" s="21" t="str">
        <f t="shared" si="14"/>
        <v/>
      </c>
      <c r="CF22" t="str">
        <f>_xlfn.XLOOKUP(BZ22,Admin!$A$2:$A$601,Admin!$F$2:$F$601,"",0)</f>
        <v/>
      </c>
      <c r="CG22">
        <f>COUNTIF(CF$7:CF22,CF22)</f>
        <v>5</v>
      </c>
      <c r="CH22" t="str">
        <f>IF(CD22=0,"",IF(CG22&lt;3,COUNTIF(CG$7:CG22,"&lt;3"),0))</f>
        <v/>
      </c>
      <c r="CI22" t="str">
        <f t="shared" si="15"/>
        <v/>
      </c>
      <c r="CK22" s="45"/>
      <c r="CL22" s="21" t="str">
        <f>_xlfn.XLOOKUP(CK22,Admin!$A$2:$A$601,Admin!$C$2:$C$601,"",0)</f>
        <v/>
      </c>
      <c r="CM22" s="21" t="str">
        <f>_xlfn.XLOOKUP(CK22,Admin!$A$2:$A$601,Admin!$D$2:$D$601,"",0)</f>
        <v/>
      </c>
      <c r="CN22" s="21" t="str">
        <f>_xlfn.XLOOKUP(CK22,Admin!$A$2:$A$601,Admin!$E$2:$E$601,"",0)</f>
        <v/>
      </c>
      <c r="CO22" s="84"/>
      <c r="CP22" s="21" t="str">
        <f t="shared" si="16"/>
        <v/>
      </c>
      <c r="CQ22" t="str">
        <f>_xlfn.XLOOKUP(CK22,Admin!$A$2:$A$601,Admin!$F$2:$F$601,"",0)</f>
        <v/>
      </c>
      <c r="CR22">
        <f>COUNTIF(CQ$7:CQ22,CQ22)</f>
        <v>3</v>
      </c>
      <c r="CS22" t="str">
        <f>IF(CO22=0,"",IF(CR22&lt;3,COUNTIF(CR$7:CR22,"&lt;3"),0))</f>
        <v/>
      </c>
      <c r="CT22" t="str">
        <f t="shared" si="17"/>
        <v/>
      </c>
    </row>
    <row r="23" spans="1:98" x14ac:dyDescent="0.35">
      <c r="A23" s="45">
        <v>478</v>
      </c>
      <c r="B23" s="21" t="str">
        <f>_xlfn.XLOOKUP(A23,Admin!$A$2:$A$601,Admin!$C$2:$C$601,"",0)</f>
        <v>U11B PR</v>
      </c>
      <c r="C23" s="21" t="str">
        <f>_xlfn.XLOOKUP(A23,Admin!$A$2:$A$601,Admin!$D$2:$D$601,"",0)</f>
        <v>Shayon</v>
      </c>
      <c r="D23" s="21" t="str">
        <f>_xlfn.XLOOKUP(A23,Admin!$A$2:$A$601,Admin!$E$2:$E$601,"",0)</f>
        <v>Butler</v>
      </c>
      <c r="E23" s="84">
        <v>1.17</v>
      </c>
      <c r="F23" s="21">
        <f t="shared" si="0"/>
        <v>17</v>
      </c>
      <c r="G23" t="str">
        <f>_xlfn.XLOOKUP(A23,Admin!$A$2:$A$601,Admin!$F$2:$F$601,"",0)</f>
        <v>PR</v>
      </c>
      <c r="H23">
        <f>COUNTIF(G$7:G23,G23)</f>
        <v>6</v>
      </c>
      <c r="I23">
        <f>IF(E23=0,"",IF(H23&lt;3,COUNTIF(H$7:H23,"&lt;3"),0))</f>
        <v>0</v>
      </c>
      <c r="J23" t="str">
        <f t="shared" si="1"/>
        <v/>
      </c>
      <c r="L23" s="45"/>
      <c r="M23" s="21" t="str">
        <f>_xlfn.XLOOKUP(L23,Admin!$A$2:$A$601,Admin!$C$2:$C$601,"",0)</f>
        <v/>
      </c>
      <c r="N23" s="21" t="str">
        <f>_xlfn.XLOOKUP(L23,Admin!$A$2:$A$601,Admin!$D$2:$D$601,"",0)</f>
        <v/>
      </c>
      <c r="O23" s="21" t="str">
        <f>_xlfn.XLOOKUP(L23,Admin!$A$2:$A$601,Admin!$E$2:$E$601,"",0)</f>
        <v/>
      </c>
      <c r="P23" s="84"/>
      <c r="Q23" s="21" t="str">
        <f t="shared" si="2"/>
        <v/>
      </c>
      <c r="R23" t="str">
        <f>_xlfn.XLOOKUP(L23,Admin!$A$2:$A$601,Admin!$F$2:$F$601,"",0)</f>
        <v/>
      </c>
      <c r="S23">
        <f>COUNTIF(R$7:R23,R23)</f>
        <v>2</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114"/>
      <c r="AB23" s="21" t="str">
        <f t="shared" si="4"/>
        <v/>
      </c>
      <c r="AC23" t="str">
        <f>_xlfn.XLOOKUP(W23,Admin!$A$2:$A$601,Admin!$F$2:$F$601,"",0)</f>
        <v/>
      </c>
      <c r="AD23">
        <f>COUNTIF(AC$7:AC23,AC23)</f>
        <v>2</v>
      </c>
      <c r="AE23" t="str">
        <f>IF(AA23=0,"",IF(AD23&lt;3,COUNTIF(AD$7:AD23,"&lt;3"),0))</f>
        <v/>
      </c>
      <c r="AF23" t="str">
        <f t="shared" si="5"/>
        <v/>
      </c>
      <c r="AH23" s="45">
        <v>464</v>
      </c>
      <c r="AI23" s="21" t="str">
        <f>_xlfn.XLOOKUP(AH23,Admin!$A$2:$A$601,Admin!$C$2:$C$601,"",0)</f>
        <v>U11B PR</v>
      </c>
      <c r="AJ23" s="21" t="str">
        <f>_xlfn.XLOOKUP(AH23,Admin!$A$2:$A$601,Admin!$D$2:$D$601,"",0)</f>
        <v>Ryder</v>
      </c>
      <c r="AK23" s="21" t="str">
        <f>_xlfn.XLOOKUP(AH23,Admin!$A$2:$A$601,Admin!$E$2:$E$601,"",0)</f>
        <v>Savage</v>
      </c>
      <c r="AL23" s="114">
        <v>44</v>
      </c>
      <c r="AM23" s="21">
        <f t="shared" si="6"/>
        <v>17</v>
      </c>
      <c r="AN23" t="str">
        <f>_xlfn.XLOOKUP(AH23,Admin!$A$2:$A$601,Admin!$F$2:$F$601,"",0)</f>
        <v>PR</v>
      </c>
      <c r="AO23">
        <f>COUNTIF(AN$7:AN23,AN23)</f>
        <v>7</v>
      </c>
      <c r="AP23">
        <f>IF(AL23=0,"",IF(AO23&lt;3,COUNTIF(AO$7:AO23,"&lt;3"),0))</f>
        <v>0</v>
      </c>
      <c r="AQ23" t="str">
        <f t="shared" si="7"/>
        <v/>
      </c>
      <c r="AS23" s="45"/>
      <c r="AT23" s="21" t="str">
        <f>_xlfn.XLOOKUP(AS23,Admin!$A$2:$A$601,Admin!$C$2:$C$601,"",0)</f>
        <v/>
      </c>
      <c r="AU23" s="21" t="str">
        <f>_xlfn.XLOOKUP(AS23,Admin!$A$2:$A$601,Admin!$D$2:$D$601,"",0)</f>
        <v/>
      </c>
      <c r="AV23" s="21" t="str">
        <f>_xlfn.XLOOKUP(AS23,Admin!$A$2:$A$601,Admin!$E$2:$E$601,"",0)</f>
        <v/>
      </c>
      <c r="AW23" s="83"/>
      <c r="AX23" s="21" t="str">
        <f t="shared" si="8"/>
        <v/>
      </c>
      <c r="AY23" t="str">
        <f>_xlfn.XLOOKUP(AS23,Admin!$A$2:$A$601,Admin!$F$2:$F$601,"",0)</f>
        <v/>
      </c>
      <c r="AZ23">
        <f>COUNTIF(AY$7:AY23,AY23)</f>
        <v>2</v>
      </c>
      <c r="BA23" t="str">
        <f>IF(AW23=0,"",IF(AZ23&lt;3,COUNTIF(AZ$7:AZ23,"&lt;3"),0))</f>
        <v/>
      </c>
      <c r="BB23" t="str">
        <f t="shared" si="9"/>
        <v/>
      </c>
      <c r="BD23" s="45">
        <v>164</v>
      </c>
      <c r="BE23" s="21" t="str">
        <f>_xlfn.XLOOKUP(BD23,Admin!$A$2:$A$601,Admin!$C$2:$C$601,"",0)</f>
        <v>U11B BAC</v>
      </c>
      <c r="BF23" s="21" t="str">
        <f>_xlfn.XLOOKUP(BD23,Admin!$A$2:$A$601,Admin!$D$2:$D$601,"",0)</f>
        <v>Theo</v>
      </c>
      <c r="BG23" s="21" t="str">
        <f>_xlfn.XLOOKUP(BD23,Admin!$A$2:$A$601,Admin!$E$2:$E$601,"",0)</f>
        <v>Damiani</v>
      </c>
      <c r="BH23" s="114">
        <v>7</v>
      </c>
      <c r="BI23" s="21">
        <f t="shared" si="10"/>
        <v>15</v>
      </c>
      <c r="BJ23" t="str">
        <f>_xlfn.XLOOKUP(BD23,Admin!$A$2:$A$601,Admin!$F$2:$F$601,"",0)</f>
        <v>BAC</v>
      </c>
      <c r="BK23">
        <f>COUNTIF(BJ$7:BJ23,BJ23)</f>
        <v>5</v>
      </c>
      <c r="BL23">
        <f>IF(BH23=0,"",IF(BK23&lt;3,COUNTIF(BK$7:BK23,"&lt;3"),0))</f>
        <v>0</v>
      </c>
      <c r="BM23" t="str">
        <f t="shared" si="11"/>
        <v/>
      </c>
      <c r="BO23" s="45"/>
      <c r="BP23" s="21" t="str">
        <f>_xlfn.XLOOKUP(BO23,Admin!$A$2:$A$601,Admin!$C$2:$C$601,"",0)</f>
        <v/>
      </c>
      <c r="BQ23" s="21" t="str">
        <f>_xlfn.XLOOKUP(BO23,Admin!$A$2:$A$601,Admin!$D$2:$D$601,"",0)</f>
        <v/>
      </c>
      <c r="BR23" s="21" t="str">
        <f>_xlfn.XLOOKUP(BO23,Admin!$A$2:$A$601,Admin!$E$2:$E$601,"",0)</f>
        <v/>
      </c>
      <c r="BS23" s="114"/>
      <c r="BT23" s="21" t="str">
        <f t="shared" si="12"/>
        <v/>
      </c>
      <c r="BU23" t="str">
        <f>_xlfn.XLOOKUP(BO23,Admin!$A$2:$A$601,Admin!$F$2:$F$601,"",0)</f>
        <v/>
      </c>
      <c r="BV23">
        <f>COUNTIF(BU$7:BU23,BU23)</f>
        <v>7</v>
      </c>
      <c r="BW23" t="str">
        <f>IF(BS23=0,"",IF(BV23&lt;3,COUNTIF(BV$7:BV23,"&lt;3"),0))</f>
        <v/>
      </c>
      <c r="BX23" t="str">
        <f t="shared" si="13"/>
        <v/>
      </c>
      <c r="BZ23" s="45"/>
      <c r="CA23" s="21" t="str">
        <f>_xlfn.XLOOKUP(BZ23,Admin!$A$2:$A$601,Admin!$C$2:$C$601,"",0)</f>
        <v/>
      </c>
      <c r="CB23" s="21" t="str">
        <f>_xlfn.XLOOKUP(BZ23,Admin!$A$2:$A$601,Admin!$D$2:$D$601,"",0)</f>
        <v/>
      </c>
      <c r="CC23" s="21" t="str">
        <f>_xlfn.XLOOKUP(BZ23,Admin!$A$2:$A$601,Admin!$E$2:$E$601,"",0)</f>
        <v/>
      </c>
      <c r="CD23" s="84"/>
      <c r="CE23" s="21" t="str">
        <f t="shared" si="14"/>
        <v/>
      </c>
      <c r="CF23" t="str">
        <f>_xlfn.XLOOKUP(BZ23,Admin!$A$2:$A$601,Admin!$F$2:$F$601,"",0)</f>
        <v/>
      </c>
      <c r="CG23">
        <f>COUNTIF(CF$7:CF23,CF23)</f>
        <v>6</v>
      </c>
      <c r="CH23" t="str">
        <f>IF(CD23=0,"",IF(CG23&lt;3,COUNTIF(CG$7:CG23,"&lt;3"),0))</f>
        <v/>
      </c>
      <c r="CI23" t="str">
        <f t="shared" si="15"/>
        <v/>
      </c>
      <c r="CK23" s="45"/>
      <c r="CL23" s="21" t="str">
        <f>_xlfn.XLOOKUP(CK23,Admin!$A$2:$A$601,Admin!$C$2:$C$601,"",0)</f>
        <v/>
      </c>
      <c r="CM23" s="21" t="str">
        <f>_xlfn.XLOOKUP(CK23,Admin!$A$2:$A$601,Admin!$D$2:$D$601,"",0)</f>
        <v/>
      </c>
      <c r="CN23" s="21" t="str">
        <f>_xlfn.XLOOKUP(CK23,Admin!$A$2:$A$601,Admin!$E$2:$E$601,"",0)</f>
        <v/>
      </c>
      <c r="CO23" s="84"/>
      <c r="CP23" s="21" t="str">
        <f t="shared" si="16"/>
        <v/>
      </c>
      <c r="CQ23" t="str">
        <f>_xlfn.XLOOKUP(CK23,Admin!$A$2:$A$601,Admin!$F$2:$F$601,"",0)</f>
        <v/>
      </c>
      <c r="CR23">
        <f>COUNTIF(CQ$7:CQ23,CQ23)</f>
        <v>4</v>
      </c>
      <c r="CS23" t="str">
        <f>IF(CO23=0,"",IF(CR23&lt;3,COUNTIF(CR$7:CR23,"&lt;3"),0))</f>
        <v/>
      </c>
      <c r="CT23" t="str">
        <f t="shared" si="17"/>
        <v/>
      </c>
    </row>
    <row r="24" spans="1:98" x14ac:dyDescent="0.35">
      <c r="A24" s="45">
        <v>366</v>
      </c>
      <c r="B24" s="21" t="str">
        <f>_xlfn.XLOOKUP(A24,Admin!$A$2:$A$601,Admin!$C$2:$C$601,"",0)</f>
        <v>U11B PAC</v>
      </c>
      <c r="C24" s="21" t="str">
        <f>_xlfn.XLOOKUP(A24,Admin!$A$2:$A$601,Admin!$D$2:$D$601,"",0)</f>
        <v>Ethan</v>
      </c>
      <c r="D24" s="21" t="str">
        <f>_xlfn.XLOOKUP(A24,Admin!$A$2:$A$601,Admin!$E$2:$E$601,"",0)</f>
        <v>Williams</v>
      </c>
      <c r="E24" s="84">
        <v>1.0900000000000001</v>
      </c>
      <c r="F24" s="21">
        <f t="shared" si="0"/>
        <v>18</v>
      </c>
      <c r="G24" t="str">
        <f>_xlfn.XLOOKUP(A24,Admin!$A$2:$A$601,Admin!$F$2:$F$601,"",0)</f>
        <v>PAC</v>
      </c>
      <c r="H24">
        <f>COUNTIF(G$7:G24,G24)</f>
        <v>4</v>
      </c>
      <c r="I24">
        <f>IF(E24=0,"",IF(H24&lt;3,COUNTIF(H$7:H24,"&lt;3"),0))</f>
        <v>0</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3</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114"/>
      <c r="AB24" s="21" t="str">
        <f t="shared" si="4"/>
        <v/>
      </c>
      <c r="AC24" t="str">
        <f>_xlfn.XLOOKUP(W24,Admin!$A$2:$A$601,Admin!$F$2:$F$601,"",0)</f>
        <v/>
      </c>
      <c r="AD24">
        <f>COUNTIF(AC$7:AC24,AC24)</f>
        <v>3</v>
      </c>
      <c r="AE24" t="str">
        <f>IF(AA24=0,"",IF(AD24&lt;3,COUNTIF(AD$7:AD24,"&lt;3"),0))</f>
        <v/>
      </c>
      <c r="AF24" t="str">
        <f t="shared" si="5"/>
        <v/>
      </c>
      <c r="AH24" s="45">
        <v>424</v>
      </c>
      <c r="AI24" s="21" t="str">
        <f>_xlfn.XLOOKUP(AH24,Admin!$A$2:$A$601,Admin!$C$2:$C$601,"",0)</f>
        <v>U11B PR</v>
      </c>
      <c r="AJ24" s="21" t="str">
        <f>_xlfn.XLOOKUP(AH24,Admin!$A$2:$A$601,Admin!$D$2:$D$601,"",0)</f>
        <v>Leo</v>
      </c>
      <c r="AK24" s="21" t="str">
        <f>_xlfn.XLOOKUP(AH24,Admin!$A$2:$A$601,Admin!$E$2:$E$601,"",0)</f>
        <v>Amey</v>
      </c>
      <c r="AL24" s="114">
        <v>43</v>
      </c>
      <c r="AM24" s="21">
        <f t="shared" si="6"/>
        <v>18</v>
      </c>
      <c r="AN24" t="str">
        <f>_xlfn.XLOOKUP(AH24,Admin!$A$2:$A$601,Admin!$F$2:$F$601,"",0)</f>
        <v>PR</v>
      </c>
      <c r="AO24">
        <f>COUNTIF(AN$7:AN24,AN24)</f>
        <v>8</v>
      </c>
      <c r="AP24">
        <f>IF(AL24=0,"",IF(AO24&lt;3,COUNTIF(AO$7:AO24,"&lt;3"),0))</f>
        <v>0</v>
      </c>
      <c r="AQ24" t="str">
        <f t="shared" si="7"/>
        <v/>
      </c>
      <c r="AS24" s="45"/>
      <c r="AT24" s="21" t="str">
        <f>_xlfn.XLOOKUP(AS24,Admin!$A$2:$A$601,Admin!$C$2:$C$601,"",0)</f>
        <v/>
      </c>
      <c r="AU24" s="21" t="str">
        <f>_xlfn.XLOOKUP(AS24,Admin!$A$2:$A$601,Admin!$D$2:$D$601,"",0)</f>
        <v/>
      </c>
      <c r="AV24" s="21" t="str">
        <f>_xlfn.XLOOKUP(AS24,Admin!$A$2:$A$601,Admin!$E$2:$E$601,"",0)</f>
        <v/>
      </c>
      <c r="AW24" s="83"/>
      <c r="AX24" s="21" t="str">
        <f t="shared" si="8"/>
        <v/>
      </c>
      <c r="AY24" t="str">
        <f>_xlfn.XLOOKUP(AS24,Admin!$A$2:$A$601,Admin!$F$2:$F$601,"",0)</f>
        <v/>
      </c>
      <c r="AZ24">
        <f>COUNTIF(AY$7:AY24,AY24)</f>
        <v>3</v>
      </c>
      <c r="BA24" t="str">
        <f>IF(AW24=0,"",IF(AZ24&lt;3,COUNTIF(AZ$7:AZ24,"&lt;3"),0))</f>
        <v/>
      </c>
      <c r="BB24" t="str">
        <f t="shared" si="9"/>
        <v/>
      </c>
      <c r="BD24" s="45">
        <v>625</v>
      </c>
      <c r="BE24" s="21" t="str">
        <f>_xlfn.XLOOKUP(BD24,Admin!$A$2:$A$601,Admin!$C$2:$C$601,"",0)</f>
        <v>U11B WAC</v>
      </c>
      <c r="BF24" s="21" t="str">
        <f>_xlfn.XLOOKUP(BD24,Admin!$A$2:$A$601,Admin!$D$2:$D$601,"",0)</f>
        <v xml:space="preserve">Dougie </v>
      </c>
      <c r="BG24" s="21" t="str">
        <f>_xlfn.XLOOKUP(BD24,Admin!$A$2:$A$601,Admin!$E$2:$E$601,"",0)</f>
        <v xml:space="preserve">Mc Donald </v>
      </c>
      <c r="BH24" s="114">
        <v>6</v>
      </c>
      <c r="BI24" s="21">
        <f t="shared" si="10"/>
        <v>18</v>
      </c>
      <c r="BJ24" t="str">
        <f>_xlfn.XLOOKUP(BD24,Admin!$A$2:$A$601,Admin!$F$2:$F$601,"",0)</f>
        <v>WAC</v>
      </c>
      <c r="BK24">
        <f>COUNTIF(BJ$7:BJ24,BJ24)</f>
        <v>6</v>
      </c>
      <c r="BL24">
        <f>IF(BH24=0,"",IF(BK24&lt;3,COUNTIF(BK$7:BK24,"&lt;3"),0))</f>
        <v>0</v>
      </c>
      <c r="BM24" t="str">
        <f t="shared" si="11"/>
        <v/>
      </c>
      <c r="BO24" s="45"/>
      <c r="BP24" s="21" t="str">
        <f>_xlfn.XLOOKUP(BO24,Admin!$A$2:$A$601,Admin!$C$2:$C$601,"",0)</f>
        <v/>
      </c>
      <c r="BQ24" s="21" t="str">
        <f>_xlfn.XLOOKUP(BO24,Admin!$A$2:$A$601,Admin!$D$2:$D$601,"",0)</f>
        <v/>
      </c>
      <c r="BR24" s="21" t="str">
        <f>_xlfn.XLOOKUP(BO24,Admin!$A$2:$A$601,Admin!$E$2:$E$601,"",0)</f>
        <v/>
      </c>
      <c r="BS24" s="114"/>
      <c r="BT24" s="21" t="str">
        <f t="shared" si="12"/>
        <v/>
      </c>
      <c r="BU24" t="str">
        <f>_xlfn.XLOOKUP(BO24,Admin!$A$2:$A$601,Admin!$F$2:$F$601,"",0)</f>
        <v/>
      </c>
      <c r="BV24">
        <f>COUNTIF(BU$7:BU24,BU24)</f>
        <v>8</v>
      </c>
      <c r="BW24" t="str">
        <f>IF(BS24=0,"",IF(BV24&lt;3,COUNTIF(BV$7:BV24,"&lt;3"),0))</f>
        <v/>
      </c>
      <c r="BX24" t="str">
        <f t="shared" si="13"/>
        <v/>
      </c>
      <c r="BZ24" s="45"/>
      <c r="CA24" s="21" t="str">
        <f>_xlfn.XLOOKUP(BZ24,Admin!$A$2:$A$601,Admin!$C$2:$C$601,"",0)</f>
        <v/>
      </c>
      <c r="CB24" s="21" t="str">
        <f>_xlfn.XLOOKUP(BZ24,Admin!$A$2:$A$601,Admin!$D$2:$D$601,"",0)</f>
        <v/>
      </c>
      <c r="CC24" s="21" t="str">
        <f>_xlfn.XLOOKUP(BZ24,Admin!$A$2:$A$601,Admin!$E$2:$E$601,"",0)</f>
        <v/>
      </c>
      <c r="CD24" s="84"/>
      <c r="CE24" s="21" t="str">
        <f t="shared" si="14"/>
        <v/>
      </c>
      <c r="CF24" t="str">
        <f>_xlfn.XLOOKUP(BZ24,Admin!$A$2:$A$601,Admin!$F$2:$F$601,"",0)</f>
        <v/>
      </c>
      <c r="CG24">
        <f>COUNTIF(CF$7:CF24,CF24)</f>
        <v>7</v>
      </c>
      <c r="CH24" t="str">
        <f>IF(CD24=0,"",IF(CG24&lt;3,COUNTIF(CG$7:CG24,"&lt;3"),0))</f>
        <v/>
      </c>
      <c r="CI24" t="str">
        <f t="shared" si="15"/>
        <v/>
      </c>
      <c r="CK24" s="45"/>
      <c r="CL24" s="21" t="str">
        <f>_xlfn.XLOOKUP(CK24,Admin!$A$2:$A$601,Admin!$C$2:$C$601,"",0)</f>
        <v/>
      </c>
      <c r="CM24" s="21" t="str">
        <f>_xlfn.XLOOKUP(CK24,Admin!$A$2:$A$601,Admin!$D$2:$D$601,"",0)</f>
        <v/>
      </c>
      <c r="CN24" s="21" t="str">
        <f>_xlfn.XLOOKUP(CK24,Admin!$A$2:$A$601,Admin!$E$2:$E$601,"",0)</f>
        <v/>
      </c>
      <c r="CO24" s="84"/>
      <c r="CP24" s="21" t="str">
        <f t="shared" si="16"/>
        <v/>
      </c>
      <c r="CQ24" t="str">
        <f>_xlfn.XLOOKUP(CK24,Admin!$A$2:$A$601,Admin!$F$2:$F$601,"",0)</f>
        <v/>
      </c>
      <c r="CR24">
        <f>COUNTIF(CQ$7:CQ24,CQ24)</f>
        <v>5</v>
      </c>
      <c r="CS24" t="str">
        <f>IF(CO24=0,"",IF(CR24&lt;3,COUNTIF(CR$7:CR24,"&lt;3"),0))</f>
        <v/>
      </c>
      <c r="CT24" t="str">
        <f t="shared" si="17"/>
        <v/>
      </c>
    </row>
    <row r="25" spans="1:98"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1</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4</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114"/>
      <c r="AB25" s="21" t="str">
        <f t="shared" si="4"/>
        <v/>
      </c>
      <c r="AC25" t="str">
        <f>_xlfn.XLOOKUP(W25,Admin!$A$2:$A$601,Admin!$F$2:$F$601,"",0)</f>
        <v/>
      </c>
      <c r="AD25">
        <f>COUNTIF(AC$7:AC25,AC25)</f>
        <v>4</v>
      </c>
      <c r="AE25" t="str">
        <f>IF(AA25=0,"",IF(AD25&lt;3,COUNTIF(AD$7:AD25,"&lt;3"),0))</f>
        <v/>
      </c>
      <c r="AF25" t="str">
        <f t="shared" si="5"/>
        <v/>
      </c>
      <c r="AH25" s="45">
        <v>480</v>
      </c>
      <c r="AI25" s="21" t="str">
        <f>_xlfn.XLOOKUP(AH25,Admin!$A$2:$A$601,Admin!$C$2:$C$601,"",0)</f>
        <v>U11B PR</v>
      </c>
      <c r="AJ25" s="21" t="str">
        <f>_xlfn.XLOOKUP(AH25,Admin!$A$2:$A$601,Admin!$D$2:$D$601,"",0)</f>
        <v xml:space="preserve">Adam </v>
      </c>
      <c r="AK25" s="21" t="str">
        <f>_xlfn.XLOOKUP(AH25,Admin!$A$2:$A$601,Admin!$E$2:$E$601,"",0)</f>
        <v>Boo</v>
      </c>
      <c r="AL25" s="114">
        <v>39</v>
      </c>
      <c r="AM25" s="21">
        <f t="shared" si="6"/>
        <v>19</v>
      </c>
      <c r="AN25" t="str">
        <f>_xlfn.XLOOKUP(AH25,Admin!$A$2:$A$601,Admin!$F$2:$F$601,"",0)</f>
        <v>PR</v>
      </c>
      <c r="AO25">
        <f>COUNTIF(AN$7:AN25,AN25)</f>
        <v>9</v>
      </c>
      <c r="AP25">
        <f>IF(AL25=0,"",IF(AO25&lt;3,COUNTIF(AO$7:AO25,"&lt;3"),0))</f>
        <v>0</v>
      </c>
      <c r="AQ25" t="str">
        <f t="shared" si="7"/>
        <v/>
      </c>
      <c r="AS25" s="45"/>
      <c r="AT25" s="21" t="str">
        <f>_xlfn.XLOOKUP(AS25,Admin!$A$2:$A$601,Admin!$C$2:$C$601,"",0)</f>
        <v/>
      </c>
      <c r="AU25" s="21" t="str">
        <f>_xlfn.XLOOKUP(AS25,Admin!$A$2:$A$601,Admin!$D$2:$D$601,"",0)</f>
        <v/>
      </c>
      <c r="AV25" s="21" t="str">
        <f>_xlfn.XLOOKUP(AS25,Admin!$A$2:$A$601,Admin!$E$2:$E$601,"",0)</f>
        <v/>
      </c>
      <c r="AW25" s="83"/>
      <c r="AX25" s="21" t="str">
        <f t="shared" si="8"/>
        <v/>
      </c>
      <c r="AY25" t="str">
        <f>_xlfn.XLOOKUP(AS25,Admin!$A$2:$A$601,Admin!$F$2:$F$601,"",0)</f>
        <v/>
      </c>
      <c r="AZ25">
        <f>COUNTIF(AY$7:AY25,AY25)</f>
        <v>4</v>
      </c>
      <c r="BA25" t="str">
        <f>IF(AW25=0,"",IF(AZ25&lt;3,COUNTIF(AZ$7:AZ25,"&lt;3"),0))</f>
        <v/>
      </c>
      <c r="BB25" t="str">
        <f t="shared" si="9"/>
        <v/>
      </c>
      <c r="BD25" s="45">
        <v>617</v>
      </c>
      <c r="BE25" s="21" t="str">
        <f>_xlfn.XLOOKUP(BD25,Admin!$A$2:$A$601,Admin!$C$2:$C$601,"",0)</f>
        <v>U11B WAC</v>
      </c>
      <c r="BF25" s="21" t="str">
        <f>_xlfn.XLOOKUP(BD25,Admin!$A$2:$A$601,Admin!$D$2:$D$601,"",0)</f>
        <v xml:space="preserve">Oscar  </v>
      </c>
      <c r="BG25" s="21" t="str">
        <f>_xlfn.XLOOKUP(BD25,Admin!$A$2:$A$601,Admin!$E$2:$E$601,"",0)</f>
        <v xml:space="preserve">Pretty </v>
      </c>
      <c r="BH25" s="114">
        <v>6</v>
      </c>
      <c r="BI25" s="21">
        <f t="shared" si="10"/>
        <v>18</v>
      </c>
      <c r="BJ25" t="str">
        <f>_xlfn.XLOOKUP(BD25,Admin!$A$2:$A$601,Admin!$F$2:$F$601,"",0)</f>
        <v>WAC</v>
      </c>
      <c r="BK25">
        <f>COUNTIF(BJ$7:BJ25,BJ25)</f>
        <v>7</v>
      </c>
      <c r="BL25">
        <f>IF(BH25=0,"",IF(BK25&lt;3,COUNTIF(BK$7:BK25,"&lt;3"),0))</f>
        <v>0</v>
      </c>
      <c r="BM25" t="str">
        <f t="shared" si="11"/>
        <v/>
      </c>
      <c r="BO25" s="45"/>
      <c r="BP25" s="21" t="str">
        <f>_xlfn.XLOOKUP(BO25,Admin!$A$2:$A$601,Admin!$C$2:$C$601,"",0)</f>
        <v/>
      </c>
      <c r="BQ25" s="21" t="str">
        <f>_xlfn.XLOOKUP(BO25,Admin!$A$2:$A$601,Admin!$D$2:$D$601,"",0)</f>
        <v/>
      </c>
      <c r="BR25" s="21" t="str">
        <f>_xlfn.XLOOKUP(BO25,Admin!$A$2:$A$601,Admin!$E$2:$E$601,"",0)</f>
        <v/>
      </c>
      <c r="BS25" s="114"/>
      <c r="BT25" s="21" t="str">
        <f t="shared" si="12"/>
        <v/>
      </c>
      <c r="BU25" t="str">
        <f>_xlfn.XLOOKUP(BO25,Admin!$A$2:$A$601,Admin!$F$2:$F$601,"",0)</f>
        <v/>
      </c>
      <c r="BV25">
        <f>COUNTIF(BU$7:BU25,BU25)</f>
        <v>9</v>
      </c>
      <c r="BW25" t="str">
        <f>IF(BS25=0,"",IF(BV25&lt;3,COUNTIF(BV$7:BV25,"&lt;3"),0))</f>
        <v/>
      </c>
      <c r="BX25" t="str">
        <f t="shared" si="13"/>
        <v/>
      </c>
      <c r="BZ25" s="45"/>
      <c r="CA25" s="21" t="str">
        <f>_xlfn.XLOOKUP(BZ25,Admin!$A$2:$A$601,Admin!$C$2:$C$601,"",0)</f>
        <v/>
      </c>
      <c r="CB25" s="21" t="str">
        <f>_xlfn.XLOOKUP(BZ25,Admin!$A$2:$A$601,Admin!$D$2:$D$601,"",0)</f>
        <v/>
      </c>
      <c r="CC25" s="21" t="str">
        <f>_xlfn.XLOOKUP(BZ25,Admin!$A$2:$A$601,Admin!$E$2:$E$601,"",0)</f>
        <v/>
      </c>
      <c r="CD25" s="84"/>
      <c r="CE25" s="21" t="str">
        <f t="shared" si="14"/>
        <v/>
      </c>
      <c r="CF25" t="str">
        <f>_xlfn.XLOOKUP(BZ25,Admin!$A$2:$A$601,Admin!$F$2:$F$601,"",0)</f>
        <v/>
      </c>
      <c r="CG25">
        <f>COUNTIF(CF$7:CF25,CF25)</f>
        <v>8</v>
      </c>
      <c r="CH25" t="str">
        <f>IF(CD25=0,"",IF(CG25&lt;3,COUNTIF(CG$7:CG25,"&lt;3"),0))</f>
        <v/>
      </c>
      <c r="CI25" t="str">
        <f t="shared" si="15"/>
        <v/>
      </c>
      <c r="CK25" s="45"/>
      <c r="CL25" s="21" t="str">
        <f>_xlfn.XLOOKUP(CK25,Admin!$A$2:$A$601,Admin!$C$2:$C$601,"",0)</f>
        <v/>
      </c>
      <c r="CM25" s="21" t="str">
        <f>_xlfn.XLOOKUP(CK25,Admin!$A$2:$A$601,Admin!$D$2:$D$601,"",0)</f>
        <v/>
      </c>
      <c r="CN25" s="21" t="str">
        <f>_xlfn.XLOOKUP(CK25,Admin!$A$2:$A$601,Admin!$E$2:$E$601,"",0)</f>
        <v/>
      </c>
      <c r="CO25" s="84"/>
      <c r="CP25" s="21" t="str">
        <f t="shared" si="16"/>
        <v/>
      </c>
      <c r="CQ25" t="str">
        <f>_xlfn.XLOOKUP(CK25,Admin!$A$2:$A$601,Admin!$F$2:$F$601,"",0)</f>
        <v/>
      </c>
      <c r="CR25">
        <f>COUNTIF(CQ$7:CQ25,CQ25)</f>
        <v>6</v>
      </c>
      <c r="CS25" t="str">
        <f>IF(CO25=0,"",IF(CR25&lt;3,COUNTIF(CR$7:CR25,"&lt;3"),0))</f>
        <v/>
      </c>
      <c r="CT25" t="str">
        <f t="shared" si="17"/>
        <v/>
      </c>
    </row>
    <row r="26" spans="1:98"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2</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5</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114"/>
      <c r="AB26" s="21" t="str">
        <f t="shared" si="4"/>
        <v/>
      </c>
      <c r="AC26" t="str">
        <f>_xlfn.XLOOKUP(W26,Admin!$A$2:$A$601,Admin!$F$2:$F$601,"",0)</f>
        <v/>
      </c>
      <c r="AD26">
        <f>COUNTIF(AC$7:AC26,AC26)</f>
        <v>5</v>
      </c>
      <c r="AE26" t="str">
        <f>IF(AA26=0,"",IF(AD26&lt;3,COUNTIF(AD$7:AD26,"&lt;3"),0))</f>
        <v/>
      </c>
      <c r="AF26" t="str">
        <f t="shared" si="5"/>
        <v/>
      </c>
      <c r="AH26" s="45">
        <v>629</v>
      </c>
      <c r="AI26" s="21" t="str">
        <f>_xlfn.XLOOKUP(AH26,Admin!$A$2:$A$601,Admin!$C$2:$C$601,"",0)</f>
        <v>U11B WAC</v>
      </c>
      <c r="AJ26" s="21" t="str">
        <f>_xlfn.XLOOKUP(AH26,Admin!$A$2:$A$601,Admin!$D$2:$D$601,"",0)</f>
        <v xml:space="preserve">Henri </v>
      </c>
      <c r="AK26" s="21" t="str">
        <f>_xlfn.XLOOKUP(AH26,Admin!$A$2:$A$601,Admin!$E$2:$E$601,"",0)</f>
        <v xml:space="preserve">Elliott - Smith </v>
      </c>
      <c r="AL26" s="114">
        <v>31</v>
      </c>
      <c r="AM26" s="21">
        <f t="shared" si="6"/>
        <v>20</v>
      </c>
      <c r="AN26" t="str">
        <f>_xlfn.XLOOKUP(AH26,Admin!$A$2:$A$601,Admin!$F$2:$F$601,"",0)</f>
        <v>WAC</v>
      </c>
      <c r="AO26">
        <f>COUNTIF(AN$7:AN26,AN26)</f>
        <v>3</v>
      </c>
      <c r="AP26">
        <f>IF(AL26=0,"",IF(AO26&lt;3,COUNTIF(AO$7:AO26,"&lt;3"),0))</f>
        <v>0</v>
      </c>
      <c r="AQ26" t="str">
        <f t="shared" si="7"/>
        <v/>
      </c>
      <c r="AS26" s="45"/>
      <c r="AT26" s="21" t="str">
        <f>_xlfn.XLOOKUP(AS26,Admin!$A$2:$A$601,Admin!$C$2:$C$601,"",0)</f>
        <v/>
      </c>
      <c r="AU26" s="21" t="str">
        <f>_xlfn.XLOOKUP(AS26,Admin!$A$2:$A$601,Admin!$D$2:$D$601,"",0)</f>
        <v/>
      </c>
      <c r="AV26" s="21" t="str">
        <f>_xlfn.XLOOKUP(AS26,Admin!$A$2:$A$601,Admin!$E$2:$E$601,"",0)</f>
        <v/>
      </c>
      <c r="AW26" s="83"/>
      <c r="AX26" s="21" t="str">
        <f t="shared" si="8"/>
        <v/>
      </c>
      <c r="AY26" t="str">
        <f>_xlfn.XLOOKUP(AS26,Admin!$A$2:$A$601,Admin!$F$2:$F$601,"",0)</f>
        <v/>
      </c>
      <c r="AZ26">
        <f>COUNTIF(AY$7:AY26,AY26)</f>
        <v>5</v>
      </c>
      <c r="BA26" t="str">
        <f>IF(AW26=0,"",IF(AZ26&lt;3,COUNTIF(AZ$7:AZ26,"&lt;3"),0))</f>
        <v/>
      </c>
      <c r="BB26" t="str">
        <f t="shared" si="9"/>
        <v/>
      </c>
      <c r="BD26" s="45">
        <v>424</v>
      </c>
      <c r="BE26" s="21" t="str">
        <f>_xlfn.XLOOKUP(BD26,Admin!$A$2:$A$601,Admin!$C$2:$C$601,"",0)</f>
        <v>U11B PR</v>
      </c>
      <c r="BF26" s="21" t="str">
        <f>_xlfn.XLOOKUP(BD26,Admin!$A$2:$A$601,Admin!$D$2:$D$601,"",0)</f>
        <v>Leo</v>
      </c>
      <c r="BG26" s="21" t="str">
        <f>_xlfn.XLOOKUP(BD26,Admin!$A$2:$A$601,Admin!$E$2:$E$601,"",0)</f>
        <v>Amey</v>
      </c>
      <c r="BH26" s="114">
        <v>6</v>
      </c>
      <c r="BI26" s="21">
        <f t="shared" si="10"/>
        <v>18</v>
      </c>
      <c r="BJ26" t="str">
        <f>_xlfn.XLOOKUP(BD26,Admin!$A$2:$A$601,Admin!$F$2:$F$601,"",0)</f>
        <v>PR</v>
      </c>
      <c r="BK26">
        <f>COUNTIF(BJ$7:BJ26,BJ26)</f>
        <v>4</v>
      </c>
      <c r="BL26">
        <f>IF(BH26=0,"",IF(BK26&lt;3,COUNTIF(BK$7:BK26,"&lt;3"),0))</f>
        <v>0</v>
      </c>
      <c r="BM26" t="str">
        <f t="shared" si="11"/>
        <v/>
      </c>
      <c r="BO26" s="45"/>
      <c r="BP26" s="21" t="str">
        <f>_xlfn.XLOOKUP(BO26,Admin!$A$2:$A$601,Admin!$C$2:$C$601,"",0)</f>
        <v/>
      </c>
      <c r="BQ26" s="21" t="str">
        <f>_xlfn.XLOOKUP(BO26,Admin!$A$2:$A$601,Admin!$D$2:$D$601,"",0)</f>
        <v/>
      </c>
      <c r="BR26" s="21" t="str">
        <f>_xlfn.XLOOKUP(BO26,Admin!$A$2:$A$601,Admin!$E$2:$E$601,"",0)</f>
        <v/>
      </c>
      <c r="BS26" s="114"/>
      <c r="BT26" s="21" t="str">
        <f t="shared" si="12"/>
        <v/>
      </c>
      <c r="BU26" t="str">
        <f>_xlfn.XLOOKUP(BO26,Admin!$A$2:$A$601,Admin!$F$2:$F$601,"",0)</f>
        <v/>
      </c>
      <c r="BV26">
        <f>COUNTIF(BU$7:BU26,BU26)</f>
        <v>10</v>
      </c>
      <c r="BW26" t="str">
        <f>IF(BS26=0,"",IF(BV26&lt;3,COUNTIF(BV$7:BV26,"&lt;3"),0))</f>
        <v/>
      </c>
      <c r="BX26" t="str">
        <f t="shared" si="13"/>
        <v/>
      </c>
      <c r="BZ26" s="45"/>
      <c r="CA26" s="21" t="str">
        <f>_xlfn.XLOOKUP(BZ26,Admin!$A$2:$A$601,Admin!$C$2:$C$601,"",0)</f>
        <v/>
      </c>
      <c r="CB26" s="21" t="str">
        <f>_xlfn.XLOOKUP(BZ26,Admin!$A$2:$A$601,Admin!$D$2:$D$601,"",0)</f>
        <v/>
      </c>
      <c r="CC26" s="21" t="str">
        <f>_xlfn.XLOOKUP(BZ26,Admin!$A$2:$A$601,Admin!$E$2:$E$601,"",0)</f>
        <v/>
      </c>
      <c r="CD26" s="84"/>
      <c r="CE26" s="21" t="str">
        <f t="shared" si="14"/>
        <v/>
      </c>
      <c r="CF26" t="str">
        <f>_xlfn.XLOOKUP(BZ26,Admin!$A$2:$A$601,Admin!$F$2:$F$601,"",0)</f>
        <v/>
      </c>
      <c r="CG26">
        <f>COUNTIF(CF$7:CF26,CF26)</f>
        <v>9</v>
      </c>
      <c r="CH26" t="str">
        <f>IF(CD26=0,"",IF(CG26&lt;3,COUNTIF(CG$7:CG26,"&lt;3"),0))</f>
        <v/>
      </c>
      <c r="CI26" t="str">
        <f t="shared" si="15"/>
        <v/>
      </c>
      <c r="CK26" s="45"/>
      <c r="CL26" s="21" t="str">
        <f>_xlfn.XLOOKUP(CK26,Admin!$A$2:$A$601,Admin!$C$2:$C$601,"",0)</f>
        <v/>
      </c>
      <c r="CM26" s="21" t="str">
        <f>_xlfn.XLOOKUP(CK26,Admin!$A$2:$A$601,Admin!$D$2:$D$601,"",0)</f>
        <v/>
      </c>
      <c r="CN26" s="21" t="str">
        <f>_xlfn.XLOOKUP(CK26,Admin!$A$2:$A$601,Admin!$E$2:$E$601,"",0)</f>
        <v/>
      </c>
      <c r="CO26" s="84"/>
      <c r="CP26" s="21" t="str">
        <f t="shared" si="16"/>
        <v/>
      </c>
      <c r="CQ26" t="str">
        <f>_xlfn.XLOOKUP(CK26,Admin!$A$2:$A$601,Admin!$F$2:$F$601,"",0)</f>
        <v/>
      </c>
      <c r="CR26">
        <f>COUNTIF(CQ$7:CQ26,CQ26)</f>
        <v>7</v>
      </c>
      <c r="CS26" t="str">
        <f>IF(CO26=0,"",IF(CR26&lt;3,COUNTIF(CR$7:CR26,"&lt;3"),0))</f>
        <v/>
      </c>
      <c r="CT26" t="str">
        <f t="shared" si="17"/>
        <v/>
      </c>
    </row>
    <row r="27" spans="1:98"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3</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6</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6</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1</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3"/>
      <c r="AX27" s="21" t="str">
        <f t="shared" si="8"/>
        <v/>
      </c>
      <c r="AY27" t="str">
        <f>_xlfn.XLOOKUP(AS27,Admin!$A$2:$A$601,Admin!$F$2:$F$601,"",0)</f>
        <v/>
      </c>
      <c r="AZ27">
        <f>COUNTIF(AY$7:AY27,AY27)</f>
        <v>6</v>
      </c>
      <c r="BA27" t="str">
        <f>IF(AW27=0,"",IF(AZ27&lt;3,COUNTIF(AZ$7:AZ27,"&lt;3"),0))</f>
        <v/>
      </c>
      <c r="BB27" t="str">
        <f t="shared" si="9"/>
        <v/>
      </c>
      <c r="BD27" s="45">
        <v>169</v>
      </c>
      <c r="BE27" s="21" t="str">
        <f>_xlfn.XLOOKUP(BD27,Admin!$A$2:$A$601,Admin!$C$2:$C$601,"",0)</f>
        <v>U11B BAC</v>
      </c>
      <c r="BF27" s="21" t="str">
        <f>_xlfn.XLOOKUP(BD27,Admin!$A$2:$A$601,Admin!$D$2:$D$601,"",0)</f>
        <v>Charlie</v>
      </c>
      <c r="BG27" s="21" t="str">
        <f>_xlfn.XLOOKUP(BD27,Admin!$A$2:$A$601,Admin!$E$2:$E$601,"",0)</f>
        <v>Adams</v>
      </c>
      <c r="BH27" s="114">
        <v>6</v>
      </c>
      <c r="BI27" s="21">
        <f t="shared" si="10"/>
        <v>18</v>
      </c>
      <c r="BJ27" t="str">
        <f>_xlfn.XLOOKUP(BD27,Admin!$A$2:$A$601,Admin!$F$2:$F$601,"",0)</f>
        <v>BAC</v>
      </c>
      <c r="BK27">
        <f>COUNTIF(BJ$7:BJ27,BJ27)</f>
        <v>6</v>
      </c>
      <c r="BL27">
        <f>IF(BH27=0,"",IF(BK27&lt;3,COUNTIF(BK$7:BK27,"&lt;3"),0))</f>
        <v>0</v>
      </c>
      <c r="BM27" t="str">
        <f t="shared" si="11"/>
        <v/>
      </c>
      <c r="BO27" s="45"/>
      <c r="BP27" s="21" t="str">
        <f>_xlfn.XLOOKUP(BO27,Admin!$A$2:$A$601,Admin!$C$2:$C$601,"",0)</f>
        <v/>
      </c>
      <c r="BQ27" s="21" t="str">
        <f>_xlfn.XLOOKUP(BO27,Admin!$A$2:$A$601,Admin!$D$2:$D$601,"",0)</f>
        <v/>
      </c>
      <c r="BR27" s="21" t="str">
        <f>_xlfn.XLOOKUP(BO27,Admin!$A$2:$A$601,Admin!$E$2:$E$601,"",0)</f>
        <v/>
      </c>
      <c r="BS27" s="114"/>
      <c r="BT27" s="21" t="str">
        <f t="shared" si="12"/>
        <v/>
      </c>
      <c r="BU27" t="str">
        <f>_xlfn.XLOOKUP(BO27,Admin!$A$2:$A$601,Admin!$F$2:$F$601,"",0)</f>
        <v/>
      </c>
      <c r="BV27">
        <f>COUNTIF(BU$7:BU27,BU27)</f>
        <v>11</v>
      </c>
      <c r="BW27" t="str">
        <f>IF(BS27=0,"",IF(BV27&lt;3,COUNTIF(BV$7:BV27,"&lt;3"),0))</f>
        <v/>
      </c>
      <c r="BX27" t="str">
        <f t="shared" si="13"/>
        <v/>
      </c>
      <c r="BZ27" s="45"/>
      <c r="CA27" s="21" t="str">
        <f>_xlfn.XLOOKUP(BZ27,Admin!$A$2:$A$601,Admin!$C$2:$C$601,"",0)</f>
        <v/>
      </c>
      <c r="CB27" s="21" t="str">
        <f>_xlfn.XLOOKUP(BZ27,Admin!$A$2:$A$601,Admin!$D$2:$D$601,"",0)</f>
        <v/>
      </c>
      <c r="CC27" s="21" t="str">
        <f>_xlfn.XLOOKUP(BZ27,Admin!$A$2:$A$601,Admin!$E$2:$E$601,"",0)</f>
        <v/>
      </c>
      <c r="CD27" s="84"/>
      <c r="CE27" s="21" t="str">
        <f t="shared" si="14"/>
        <v/>
      </c>
      <c r="CF27" t="str">
        <f>_xlfn.XLOOKUP(BZ27,Admin!$A$2:$A$601,Admin!$F$2:$F$601,"",0)</f>
        <v/>
      </c>
      <c r="CG27">
        <f>COUNTIF(CF$7:CF27,CF27)</f>
        <v>10</v>
      </c>
      <c r="CH27" t="str">
        <f>IF(CD27=0,"",IF(CG27&lt;3,COUNTIF(CG$7:CG27,"&lt;3"),0))</f>
        <v/>
      </c>
      <c r="CI27" t="str">
        <f t="shared" si="15"/>
        <v/>
      </c>
      <c r="CK27" s="45"/>
      <c r="CL27" s="21" t="str">
        <f>_xlfn.XLOOKUP(CK27,Admin!$A$2:$A$601,Admin!$C$2:$C$601,"",0)</f>
        <v/>
      </c>
      <c r="CM27" s="21" t="str">
        <f>_xlfn.XLOOKUP(CK27,Admin!$A$2:$A$601,Admin!$D$2:$D$601,"",0)</f>
        <v/>
      </c>
      <c r="CN27" s="21" t="str">
        <f>_xlfn.XLOOKUP(CK27,Admin!$A$2:$A$601,Admin!$E$2:$E$601,"",0)</f>
        <v/>
      </c>
      <c r="CO27" s="84"/>
      <c r="CP27" s="21" t="str">
        <f t="shared" si="16"/>
        <v/>
      </c>
      <c r="CQ27" t="str">
        <f>_xlfn.XLOOKUP(CK27,Admin!$A$2:$A$601,Admin!$F$2:$F$601,"",0)</f>
        <v/>
      </c>
      <c r="CR27">
        <f>COUNTIF(CQ$7:CQ27,CQ27)</f>
        <v>8</v>
      </c>
      <c r="CS27" t="str">
        <f>IF(CO27=0,"",IF(CR27&lt;3,COUNTIF(CR$7:CR27,"&lt;3"),0))</f>
        <v/>
      </c>
      <c r="CT27" t="str">
        <f t="shared" si="17"/>
        <v/>
      </c>
    </row>
    <row r="28" spans="1:98"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4</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7</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7</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2</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3"/>
      <c r="AX28" s="21" t="str">
        <f t="shared" si="8"/>
        <v/>
      </c>
      <c r="AY28" t="str">
        <f>_xlfn.XLOOKUP(AS28,Admin!$A$2:$A$601,Admin!$F$2:$F$601,"",0)</f>
        <v/>
      </c>
      <c r="AZ28">
        <f>COUNTIF(AY$7:AY28,AY28)</f>
        <v>7</v>
      </c>
      <c r="BA28" t="str">
        <f>IF(AW28=0,"",IF(AZ28&lt;3,COUNTIF(AZ$7:AZ28,"&lt;3"),0))</f>
        <v/>
      </c>
      <c r="BB28" t="str">
        <f t="shared" si="9"/>
        <v/>
      </c>
      <c r="BD28" s="45">
        <v>217</v>
      </c>
      <c r="BE28" s="21" t="str">
        <f>_xlfn.XLOOKUP(BD28,Admin!$A$2:$A$601,Admin!$C$2:$C$601,"",0)</f>
        <v>U11B DAC</v>
      </c>
      <c r="BF28" s="21" t="str">
        <f>_xlfn.XLOOKUP(BD28,Admin!$A$2:$A$601,Admin!$D$2:$D$601,"",0)</f>
        <v>Dominic</v>
      </c>
      <c r="BG28" s="21" t="str">
        <f>_xlfn.XLOOKUP(BD28,Admin!$A$2:$A$601,Admin!$E$2:$E$601,"",0)</f>
        <v>GOFF</v>
      </c>
      <c r="BH28" s="114">
        <v>6</v>
      </c>
      <c r="BI28" s="21">
        <f t="shared" si="10"/>
        <v>18</v>
      </c>
      <c r="BJ28" t="str">
        <f>_xlfn.XLOOKUP(BD28,Admin!$A$2:$A$601,Admin!$F$2:$F$601,"",0)</f>
        <v>DAC</v>
      </c>
      <c r="BK28">
        <f>COUNTIF(BJ$7:BJ28,BJ28)</f>
        <v>1</v>
      </c>
      <c r="BL28">
        <f>IF(BH28=0,"",IF(BK28&lt;3,COUNTIF(BK$7:BK28,"&lt;3"),0))</f>
        <v>9</v>
      </c>
      <c r="BM28">
        <f t="shared" si="11"/>
        <v>4</v>
      </c>
      <c r="BO28" s="45"/>
      <c r="BP28" s="21" t="str">
        <f>_xlfn.XLOOKUP(BO28,Admin!$A$2:$A$601,Admin!$C$2:$C$601,"",0)</f>
        <v/>
      </c>
      <c r="BQ28" s="21" t="str">
        <f>_xlfn.XLOOKUP(BO28,Admin!$A$2:$A$601,Admin!$D$2:$D$601,"",0)</f>
        <v/>
      </c>
      <c r="BR28" s="21" t="str">
        <f>_xlfn.XLOOKUP(BO28,Admin!$A$2:$A$601,Admin!$E$2:$E$601,"",0)</f>
        <v/>
      </c>
      <c r="BS28" s="114"/>
      <c r="BT28" s="21" t="str">
        <f t="shared" si="12"/>
        <v/>
      </c>
      <c r="BU28" t="str">
        <f>_xlfn.XLOOKUP(BO28,Admin!$A$2:$A$601,Admin!$F$2:$F$601,"",0)</f>
        <v/>
      </c>
      <c r="BV28">
        <f>COUNTIF(BU$7:BU28,BU28)</f>
        <v>12</v>
      </c>
      <c r="BW28" t="str">
        <f>IF(BS28=0,"",IF(BV28&lt;3,COUNTIF(BV$7:BV28,"&lt;3"),0))</f>
        <v/>
      </c>
      <c r="BX28" t="str">
        <f t="shared" si="13"/>
        <v/>
      </c>
      <c r="BZ28" s="45"/>
      <c r="CA28" s="21" t="str">
        <f>_xlfn.XLOOKUP(BZ28,Admin!$A$2:$A$601,Admin!$C$2:$C$601,"",0)</f>
        <v/>
      </c>
      <c r="CB28" s="21" t="str">
        <f>_xlfn.XLOOKUP(BZ28,Admin!$A$2:$A$601,Admin!$D$2:$D$601,"",0)</f>
        <v/>
      </c>
      <c r="CC28" s="21" t="str">
        <f>_xlfn.XLOOKUP(BZ28,Admin!$A$2:$A$601,Admin!$E$2:$E$601,"",0)</f>
        <v/>
      </c>
      <c r="CD28" s="84"/>
      <c r="CE28" s="21" t="str">
        <f t="shared" si="14"/>
        <v/>
      </c>
      <c r="CF28" t="str">
        <f>_xlfn.XLOOKUP(BZ28,Admin!$A$2:$A$601,Admin!$F$2:$F$601,"",0)</f>
        <v/>
      </c>
      <c r="CG28">
        <f>COUNTIF(CF$7:CF28,CF28)</f>
        <v>11</v>
      </c>
      <c r="CH28" t="str">
        <f>IF(CD28=0,"",IF(CG28&lt;3,COUNTIF(CG$7:CG28,"&lt;3"),0))</f>
        <v/>
      </c>
      <c r="CI28" t="str">
        <f t="shared" si="15"/>
        <v/>
      </c>
      <c r="CK28" s="45"/>
      <c r="CL28" s="21" t="str">
        <f>_xlfn.XLOOKUP(CK28,Admin!$A$2:$A$601,Admin!$C$2:$C$601,"",0)</f>
        <v/>
      </c>
      <c r="CM28" s="21" t="str">
        <f>_xlfn.XLOOKUP(CK28,Admin!$A$2:$A$601,Admin!$D$2:$D$601,"",0)</f>
        <v/>
      </c>
      <c r="CN28" s="21" t="str">
        <f>_xlfn.XLOOKUP(CK28,Admin!$A$2:$A$601,Admin!$E$2:$E$601,"",0)</f>
        <v/>
      </c>
      <c r="CO28" s="84"/>
      <c r="CP28" s="21" t="str">
        <f t="shared" si="16"/>
        <v/>
      </c>
      <c r="CQ28" t="str">
        <f>_xlfn.XLOOKUP(CK28,Admin!$A$2:$A$601,Admin!$F$2:$F$601,"",0)</f>
        <v/>
      </c>
      <c r="CR28">
        <f>COUNTIF(CQ$7:CQ28,CQ28)</f>
        <v>9</v>
      </c>
      <c r="CS28" t="str">
        <f>IF(CO28=0,"",IF(CR28&lt;3,COUNTIF(CR$7:CR28,"&lt;3"),0))</f>
        <v/>
      </c>
      <c r="CT28" t="str">
        <f t="shared" si="17"/>
        <v/>
      </c>
    </row>
    <row r="29" spans="1:98"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5</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8</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8</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3</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3"/>
      <c r="AX29" s="21" t="str">
        <f t="shared" si="8"/>
        <v/>
      </c>
      <c r="AY29" t="str">
        <f>_xlfn.XLOOKUP(AS29,Admin!$A$2:$A$601,Admin!$F$2:$F$601,"",0)</f>
        <v/>
      </c>
      <c r="AZ29">
        <f>COUNTIF(AY$7:AY29,AY29)</f>
        <v>8</v>
      </c>
      <c r="BA29" t="str">
        <f>IF(AW29=0,"",IF(AZ29&lt;3,COUNTIF(AZ$7:AZ29,"&lt;3"),0))</f>
        <v/>
      </c>
      <c r="BB29" t="str">
        <f t="shared" si="9"/>
        <v/>
      </c>
      <c r="BD29" s="45">
        <v>428</v>
      </c>
      <c r="BE29" s="21" t="str">
        <f>_xlfn.XLOOKUP(BD29,Admin!$A$2:$A$601,Admin!$C$2:$C$601,"",0)</f>
        <v>U11B PR</v>
      </c>
      <c r="BF29" s="21" t="str">
        <f>_xlfn.XLOOKUP(BD29,Admin!$A$2:$A$601,Admin!$D$2:$D$601,"",0)</f>
        <v>Oakley</v>
      </c>
      <c r="BG29" s="21" t="str">
        <f>_xlfn.XLOOKUP(BD29,Admin!$A$2:$A$601,Admin!$E$2:$E$601,"",0)</f>
        <v>stevens</v>
      </c>
      <c r="BH29" s="114">
        <v>5</v>
      </c>
      <c r="BI29" s="21">
        <f t="shared" si="10"/>
        <v>23</v>
      </c>
      <c r="BJ29" t="str">
        <f>_xlfn.XLOOKUP(BD29,Admin!$A$2:$A$601,Admin!$F$2:$F$601,"",0)</f>
        <v>PR</v>
      </c>
      <c r="BK29">
        <f>COUNTIF(BJ$7:BJ29,BJ29)</f>
        <v>5</v>
      </c>
      <c r="BL29">
        <f>IF(BH29=0,"",IF(BK29&lt;3,COUNTIF(BK$7:BK29,"&lt;3"),0))</f>
        <v>0</v>
      </c>
      <c r="BM29" t="str">
        <f t="shared" si="11"/>
        <v/>
      </c>
      <c r="BO29" s="45"/>
      <c r="BP29" s="21" t="str">
        <f>_xlfn.XLOOKUP(BO29,Admin!$A$2:$A$601,Admin!$C$2:$C$601,"",0)</f>
        <v/>
      </c>
      <c r="BQ29" s="21" t="str">
        <f>_xlfn.XLOOKUP(BO29,Admin!$A$2:$A$601,Admin!$D$2:$D$601,"",0)</f>
        <v/>
      </c>
      <c r="BR29" s="21" t="str">
        <f>_xlfn.XLOOKUP(BO29,Admin!$A$2:$A$601,Admin!$E$2:$E$601,"",0)</f>
        <v/>
      </c>
      <c r="BS29" s="114"/>
      <c r="BT29" s="21" t="str">
        <f t="shared" si="12"/>
        <v/>
      </c>
      <c r="BU29" t="str">
        <f>_xlfn.XLOOKUP(BO29,Admin!$A$2:$A$601,Admin!$F$2:$F$601,"",0)</f>
        <v/>
      </c>
      <c r="BV29">
        <f>COUNTIF(BU$7:BU29,BU29)</f>
        <v>13</v>
      </c>
      <c r="BW29" t="str">
        <f>IF(BS29=0,"",IF(BV29&lt;3,COUNTIF(BV$7:BV29,"&lt;3"),0))</f>
        <v/>
      </c>
      <c r="BX29" t="str">
        <f t="shared" si="13"/>
        <v/>
      </c>
      <c r="BZ29" s="45"/>
      <c r="CA29" s="21" t="str">
        <f>_xlfn.XLOOKUP(BZ29,Admin!$A$2:$A$601,Admin!$C$2:$C$601,"",0)</f>
        <v/>
      </c>
      <c r="CB29" s="21" t="str">
        <f>_xlfn.XLOOKUP(BZ29,Admin!$A$2:$A$601,Admin!$D$2:$D$601,"",0)</f>
        <v/>
      </c>
      <c r="CC29" s="21" t="str">
        <f>_xlfn.XLOOKUP(BZ29,Admin!$A$2:$A$601,Admin!$E$2:$E$601,"",0)</f>
        <v/>
      </c>
      <c r="CD29" s="84"/>
      <c r="CE29" s="21" t="str">
        <f t="shared" si="14"/>
        <v/>
      </c>
      <c r="CF29" t="str">
        <f>_xlfn.XLOOKUP(BZ29,Admin!$A$2:$A$601,Admin!$F$2:$F$601,"",0)</f>
        <v/>
      </c>
      <c r="CG29">
        <f>COUNTIF(CF$7:CF29,CF29)</f>
        <v>12</v>
      </c>
      <c r="CH29" t="str">
        <f>IF(CD29=0,"",IF(CG29&lt;3,COUNTIF(CG$7:CG29,"&lt;3"),0))</f>
        <v/>
      </c>
      <c r="CI29" t="str">
        <f t="shared" si="15"/>
        <v/>
      </c>
      <c r="CK29" s="45"/>
      <c r="CL29" s="21" t="str">
        <f>_xlfn.XLOOKUP(CK29,Admin!$A$2:$A$601,Admin!$C$2:$C$601,"",0)</f>
        <v/>
      </c>
      <c r="CM29" s="21" t="str">
        <f>_xlfn.XLOOKUP(CK29,Admin!$A$2:$A$601,Admin!$D$2:$D$601,"",0)</f>
        <v/>
      </c>
      <c r="CN29" s="21" t="str">
        <f>_xlfn.XLOOKUP(CK29,Admin!$A$2:$A$601,Admin!$E$2:$E$601,"",0)</f>
        <v/>
      </c>
      <c r="CO29" s="84"/>
      <c r="CP29" s="21" t="str">
        <f t="shared" si="16"/>
        <v/>
      </c>
      <c r="CQ29" t="str">
        <f>_xlfn.XLOOKUP(CK29,Admin!$A$2:$A$601,Admin!$F$2:$F$601,"",0)</f>
        <v/>
      </c>
      <c r="CR29">
        <f>COUNTIF(CQ$7:CQ29,CQ29)</f>
        <v>10</v>
      </c>
      <c r="CS29" t="str">
        <f>IF(CO29=0,"",IF(CR29&lt;3,COUNTIF(CR$7:CR29,"&lt;3"),0))</f>
        <v/>
      </c>
      <c r="CT29" t="str">
        <f t="shared" si="17"/>
        <v/>
      </c>
    </row>
    <row r="30" spans="1:98"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6</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9</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9</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4</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3"/>
      <c r="AX30" s="21" t="str">
        <f t="shared" si="8"/>
        <v/>
      </c>
      <c r="AY30" t="str">
        <f>_xlfn.XLOOKUP(AS30,Admin!$A$2:$A$601,Admin!$F$2:$F$601,"",0)</f>
        <v/>
      </c>
      <c r="AZ30">
        <f>COUNTIF(AY$7:AY30,AY30)</f>
        <v>9</v>
      </c>
      <c r="BA30" t="str">
        <f>IF(AW30=0,"",IF(AZ30&lt;3,COUNTIF(AZ$7:AZ30,"&lt;3"),0))</f>
        <v/>
      </c>
      <c r="BB30" t="str">
        <f t="shared" si="9"/>
        <v/>
      </c>
      <c r="BD30" s="45">
        <v>219</v>
      </c>
      <c r="BE30" s="21" t="str">
        <f>_xlfn.XLOOKUP(BD30,Admin!$A$2:$A$601,Admin!$C$2:$C$601,"",0)</f>
        <v>U11B DAC</v>
      </c>
      <c r="BF30" s="21" t="str">
        <f>_xlfn.XLOOKUP(BD30,Admin!$A$2:$A$601,Admin!$D$2:$D$601,"",0)</f>
        <v>Oliver</v>
      </c>
      <c r="BG30" s="21" t="str">
        <f>_xlfn.XLOOKUP(BD30,Admin!$A$2:$A$601,Admin!$E$2:$E$601,"",0)</f>
        <v>KNIGHT</v>
      </c>
      <c r="BH30" s="114">
        <v>4</v>
      </c>
      <c r="BI30" s="21">
        <f t="shared" si="10"/>
        <v>24</v>
      </c>
      <c r="BJ30" t="str">
        <f>_xlfn.XLOOKUP(BD30,Admin!$A$2:$A$601,Admin!$F$2:$F$601,"",0)</f>
        <v>DAC</v>
      </c>
      <c r="BK30">
        <f>COUNTIF(BJ$7:BJ30,BJ30)</f>
        <v>2</v>
      </c>
      <c r="BL30">
        <f>IF(BH30=0,"",IF(BK30&lt;3,COUNTIF(BK$7:BK30,"&lt;3"),0))</f>
        <v>10</v>
      </c>
      <c r="BM30">
        <f t="shared" si="11"/>
        <v>3</v>
      </c>
      <c r="BO30" s="45"/>
      <c r="BP30" s="21" t="str">
        <f>_xlfn.XLOOKUP(BO30,Admin!$A$2:$A$601,Admin!$C$2:$C$601,"",0)</f>
        <v/>
      </c>
      <c r="BQ30" s="21" t="str">
        <f>_xlfn.XLOOKUP(BO30,Admin!$A$2:$A$601,Admin!$D$2:$D$601,"",0)</f>
        <v/>
      </c>
      <c r="BR30" s="21" t="str">
        <f>_xlfn.XLOOKUP(BO30,Admin!$A$2:$A$601,Admin!$E$2:$E$601,"",0)</f>
        <v/>
      </c>
      <c r="BS30" s="114"/>
      <c r="BT30" s="21" t="str">
        <f t="shared" si="12"/>
        <v/>
      </c>
      <c r="BU30" t="str">
        <f>_xlfn.XLOOKUP(BO30,Admin!$A$2:$A$601,Admin!$F$2:$F$601,"",0)</f>
        <v/>
      </c>
      <c r="BV30">
        <f>COUNTIF(BU$7:BU30,BU30)</f>
        <v>14</v>
      </c>
      <c r="BW30" t="str">
        <f>IF(BS30=0,"",IF(BV30&lt;3,COUNTIF(BV$7:BV30,"&lt;3"),0))</f>
        <v/>
      </c>
      <c r="BX30" t="str">
        <f t="shared" si="13"/>
        <v/>
      </c>
      <c r="BZ30" s="45"/>
      <c r="CA30" s="21" t="str">
        <f>_xlfn.XLOOKUP(BZ30,Admin!$A$2:$A$601,Admin!$C$2:$C$601,"",0)</f>
        <v/>
      </c>
      <c r="CB30" s="21" t="str">
        <f>_xlfn.XLOOKUP(BZ30,Admin!$A$2:$A$601,Admin!$D$2:$D$601,"",0)</f>
        <v/>
      </c>
      <c r="CC30" s="21" t="str">
        <f>_xlfn.XLOOKUP(BZ30,Admin!$A$2:$A$601,Admin!$E$2:$E$601,"",0)</f>
        <v/>
      </c>
      <c r="CD30" s="84"/>
      <c r="CE30" s="21" t="str">
        <f t="shared" si="14"/>
        <v/>
      </c>
      <c r="CF30" t="str">
        <f>_xlfn.XLOOKUP(BZ30,Admin!$A$2:$A$601,Admin!$F$2:$F$601,"",0)</f>
        <v/>
      </c>
      <c r="CG30">
        <f>COUNTIF(CF$7:CF30,CF30)</f>
        <v>13</v>
      </c>
      <c r="CH30" t="str">
        <f>IF(CD30=0,"",IF(CG30&lt;3,COUNTIF(CG$7:CG30,"&lt;3"),0))</f>
        <v/>
      </c>
      <c r="CI30" t="str">
        <f t="shared" si="15"/>
        <v/>
      </c>
      <c r="CK30" s="45"/>
      <c r="CL30" s="21" t="str">
        <f>_xlfn.XLOOKUP(CK30,Admin!$A$2:$A$601,Admin!$C$2:$C$601,"",0)</f>
        <v/>
      </c>
      <c r="CM30" s="21" t="str">
        <f>_xlfn.XLOOKUP(CK30,Admin!$A$2:$A$601,Admin!$D$2:$D$601,"",0)</f>
        <v/>
      </c>
      <c r="CN30" s="21" t="str">
        <f>_xlfn.XLOOKUP(CK30,Admin!$A$2:$A$601,Admin!$E$2:$E$601,"",0)</f>
        <v/>
      </c>
      <c r="CO30" s="84"/>
      <c r="CP30" s="21" t="str">
        <f t="shared" si="16"/>
        <v/>
      </c>
      <c r="CQ30" t="str">
        <f>_xlfn.XLOOKUP(CK30,Admin!$A$2:$A$601,Admin!$F$2:$F$601,"",0)</f>
        <v/>
      </c>
      <c r="CR30">
        <f>COUNTIF(CQ$7:CQ30,CQ30)</f>
        <v>11</v>
      </c>
      <c r="CS30" t="str">
        <f>IF(CO30=0,"",IF(CR30&lt;3,COUNTIF(CR$7:CR30,"&lt;3"),0))</f>
        <v/>
      </c>
      <c r="CT30" t="str">
        <f t="shared" si="17"/>
        <v/>
      </c>
    </row>
    <row r="31" spans="1:98"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7</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10</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10</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5</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3"/>
      <c r="AX31" s="21" t="str">
        <f t="shared" si="8"/>
        <v/>
      </c>
      <c r="AY31" t="str">
        <f>_xlfn.XLOOKUP(AS31,Admin!$A$2:$A$601,Admin!$F$2:$F$601,"",0)</f>
        <v/>
      </c>
      <c r="AZ31">
        <f>COUNTIF(AY$7:AY31,AY31)</f>
        <v>10</v>
      </c>
      <c r="BA31" t="str">
        <f>IF(AW31=0,"",IF(AZ31&lt;3,COUNTIF(AZ$7:AZ31,"&lt;3"),0))</f>
        <v/>
      </c>
      <c r="BB31" t="str">
        <f t="shared" si="9"/>
        <v/>
      </c>
      <c r="BD31" s="45">
        <v>366</v>
      </c>
      <c r="BE31" s="21" t="str">
        <f>_xlfn.XLOOKUP(BD31,Admin!$A$2:$A$601,Admin!$C$2:$C$601,"",0)</f>
        <v>U11B PAC</v>
      </c>
      <c r="BF31" s="21" t="str">
        <f>_xlfn.XLOOKUP(BD31,Admin!$A$2:$A$601,Admin!$D$2:$D$601,"",0)</f>
        <v>Ethan</v>
      </c>
      <c r="BG31" s="21" t="str">
        <f>_xlfn.XLOOKUP(BD31,Admin!$A$2:$A$601,Admin!$E$2:$E$601,"",0)</f>
        <v>Williams</v>
      </c>
      <c r="BH31" s="114">
        <v>4</v>
      </c>
      <c r="BI31" s="21">
        <f t="shared" si="10"/>
        <v>24</v>
      </c>
      <c r="BJ31" t="str">
        <f>_xlfn.XLOOKUP(BD31,Admin!$A$2:$A$601,Admin!$F$2:$F$601,"",0)</f>
        <v>PAC</v>
      </c>
      <c r="BK31">
        <f>COUNTIF(BJ$7:BJ31,BJ31)</f>
        <v>5</v>
      </c>
      <c r="BL31">
        <f>IF(BH31=0,"",IF(BK31&lt;3,COUNTIF(BK$7:BK31,"&lt;3"),0))</f>
        <v>0</v>
      </c>
      <c r="BM31" t="str">
        <f t="shared" si="11"/>
        <v/>
      </c>
      <c r="BO31" s="45"/>
      <c r="BP31" s="21" t="str">
        <f>_xlfn.XLOOKUP(BO31,Admin!$A$2:$A$601,Admin!$C$2:$C$601,"",0)</f>
        <v/>
      </c>
      <c r="BQ31" s="21" t="str">
        <f>_xlfn.XLOOKUP(BO31,Admin!$A$2:$A$601,Admin!$D$2:$D$601,"",0)</f>
        <v/>
      </c>
      <c r="BR31" s="21" t="str">
        <f>_xlfn.XLOOKUP(BO31,Admin!$A$2:$A$601,Admin!$E$2:$E$601,"",0)</f>
        <v/>
      </c>
      <c r="BS31" s="114"/>
      <c r="BT31" s="21" t="str">
        <f t="shared" si="12"/>
        <v/>
      </c>
      <c r="BU31" t="str">
        <f>_xlfn.XLOOKUP(BO31,Admin!$A$2:$A$601,Admin!$F$2:$F$601,"",0)</f>
        <v/>
      </c>
      <c r="BV31">
        <f>COUNTIF(BU$7:BU31,BU31)</f>
        <v>15</v>
      </c>
      <c r="BW31" t="str">
        <f>IF(BS31=0,"",IF(BV31&lt;3,COUNTIF(BV$7:BV31,"&lt;3"),0))</f>
        <v/>
      </c>
      <c r="BX31" t="str">
        <f t="shared" si="13"/>
        <v/>
      </c>
      <c r="BZ31" s="45"/>
      <c r="CA31" s="21" t="str">
        <f>_xlfn.XLOOKUP(BZ31,Admin!$A$2:$A$601,Admin!$C$2:$C$601,"",0)</f>
        <v/>
      </c>
      <c r="CB31" s="21" t="str">
        <f>_xlfn.XLOOKUP(BZ31,Admin!$A$2:$A$601,Admin!$D$2:$D$601,"",0)</f>
        <v/>
      </c>
      <c r="CC31" s="21" t="str">
        <f>_xlfn.XLOOKUP(BZ31,Admin!$A$2:$A$601,Admin!$E$2:$E$601,"",0)</f>
        <v/>
      </c>
      <c r="CD31" s="84"/>
      <c r="CE31" s="21" t="str">
        <f t="shared" si="14"/>
        <v/>
      </c>
      <c r="CF31" t="str">
        <f>_xlfn.XLOOKUP(BZ31,Admin!$A$2:$A$601,Admin!$F$2:$F$601,"",0)</f>
        <v/>
      </c>
      <c r="CG31">
        <f>COUNTIF(CF$7:CF31,CF31)</f>
        <v>14</v>
      </c>
      <c r="CH31" t="str">
        <f>IF(CD31=0,"",IF(CG31&lt;3,COUNTIF(CG$7:CG31,"&lt;3"),0))</f>
        <v/>
      </c>
      <c r="CI31" t="str">
        <f t="shared" si="15"/>
        <v/>
      </c>
      <c r="CK31" s="45"/>
      <c r="CL31" s="21" t="str">
        <f>_xlfn.XLOOKUP(CK31,Admin!$A$2:$A$601,Admin!$C$2:$C$601,"",0)</f>
        <v/>
      </c>
      <c r="CM31" s="21" t="str">
        <f>_xlfn.XLOOKUP(CK31,Admin!$A$2:$A$601,Admin!$D$2:$D$601,"",0)</f>
        <v/>
      </c>
      <c r="CN31" s="21" t="str">
        <f>_xlfn.XLOOKUP(CK31,Admin!$A$2:$A$601,Admin!$E$2:$E$601,"",0)</f>
        <v/>
      </c>
      <c r="CO31" s="84"/>
      <c r="CP31" s="21" t="str">
        <f t="shared" si="16"/>
        <v/>
      </c>
      <c r="CQ31" t="str">
        <f>_xlfn.XLOOKUP(CK31,Admin!$A$2:$A$601,Admin!$F$2:$F$601,"",0)</f>
        <v/>
      </c>
      <c r="CR31">
        <f>COUNTIF(CQ$7:CQ31,CQ31)</f>
        <v>12</v>
      </c>
      <c r="CS31" t="str">
        <f>IF(CO31=0,"",IF(CR31&lt;3,COUNTIF(CR$7:CR31,"&lt;3"),0))</f>
        <v/>
      </c>
      <c r="CT31" t="str">
        <f t="shared" si="17"/>
        <v/>
      </c>
    </row>
    <row r="32" spans="1:98"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8</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11</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11</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6</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3"/>
      <c r="AX32" s="21" t="str">
        <f t="shared" si="8"/>
        <v/>
      </c>
      <c r="AY32" t="str">
        <f>_xlfn.XLOOKUP(AS32,Admin!$A$2:$A$601,Admin!$F$2:$F$601,"",0)</f>
        <v/>
      </c>
      <c r="AZ32">
        <f>COUNTIF(AY$7:AY32,AY32)</f>
        <v>11</v>
      </c>
      <c r="BA32" t="str">
        <f>IF(AW32=0,"",IF(AZ32&lt;3,COUNTIF(AZ$7:AZ32,"&lt;3"),0))</f>
        <v/>
      </c>
      <c r="BB32" t="str">
        <f t="shared" si="9"/>
        <v/>
      </c>
      <c r="BD32" s="45">
        <v>364</v>
      </c>
      <c r="BE32" s="21" t="str">
        <f>_xlfn.XLOOKUP(BD32,Admin!$A$2:$A$601,Admin!$C$2:$C$601,"",0)</f>
        <v>U11B PAC</v>
      </c>
      <c r="BF32" s="21" t="str">
        <f>_xlfn.XLOOKUP(BD32,Admin!$A$2:$A$601,Admin!$D$2:$D$601,"",0)</f>
        <v>Ethan</v>
      </c>
      <c r="BG32" s="21" t="str">
        <f>_xlfn.XLOOKUP(BD32,Admin!$A$2:$A$601,Admin!$E$2:$E$601,"",0)</f>
        <v>Elliott</v>
      </c>
      <c r="BH32" s="114">
        <v>3</v>
      </c>
      <c r="BI32" s="21">
        <f t="shared" si="10"/>
        <v>26</v>
      </c>
      <c r="BJ32" t="str">
        <f>_xlfn.XLOOKUP(BD32,Admin!$A$2:$A$601,Admin!$F$2:$F$601,"",0)</f>
        <v>PAC</v>
      </c>
      <c r="BK32">
        <f>COUNTIF(BJ$7:BJ32,BJ32)</f>
        <v>6</v>
      </c>
      <c r="BL32">
        <f>IF(BH32=0,"",IF(BK32&lt;3,COUNTIF(BK$7:BK32,"&lt;3"),0))</f>
        <v>0</v>
      </c>
      <c r="BM32" t="str">
        <f t="shared" si="11"/>
        <v/>
      </c>
      <c r="BO32" s="45"/>
      <c r="BP32" s="21" t="str">
        <f>_xlfn.XLOOKUP(BO32,Admin!$A$2:$A$601,Admin!$C$2:$C$601,"",0)</f>
        <v/>
      </c>
      <c r="BQ32" s="21" t="str">
        <f>_xlfn.XLOOKUP(BO32,Admin!$A$2:$A$601,Admin!$D$2:$D$601,"",0)</f>
        <v/>
      </c>
      <c r="BR32" s="21" t="str">
        <f>_xlfn.XLOOKUP(BO32,Admin!$A$2:$A$601,Admin!$E$2:$E$601,"",0)</f>
        <v/>
      </c>
      <c r="BS32" s="114"/>
      <c r="BT32" s="21" t="str">
        <f t="shared" si="12"/>
        <v/>
      </c>
      <c r="BU32" t="str">
        <f>_xlfn.XLOOKUP(BO32,Admin!$A$2:$A$601,Admin!$F$2:$F$601,"",0)</f>
        <v/>
      </c>
      <c r="BV32">
        <f>COUNTIF(BU$7:BU32,BU32)</f>
        <v>16</v>
      </c>
      <c r="BW32" t="str">
        <f>IF(BS32=0,"",IF(BV32&lt;3,COUNTIF(BV$7:BV32,"&lt;3"),0))</f>
        <v/>
      </c>
      <c r="BX32" t="str">
        <f t="shared" si="13"/>
        <v/>
      </c>
      <c r="BZ32" s="45"/>
      <c r="CA32" s="21" t="str">
        <f>_xlfn.XLOOKUP(BZ32,Admin!$A$2:$A$601,Admin!$C$2:$C$601,"",0)</f>
        <v/>
      </c>
      <c r="CB32" s="21" t="str">
        <f>_xlfn.XLOOKUP(BZ32,Admin!$A$2:$A$601,Admin!$D$2:$D$601,"",0)</f>
        <v/>
      </c>
      <c r="CC32" s="21" t="str">
        <f>_xlfn.XLOOKUP(BZ32,Admin!$A$2:$A$601,Admin!$E$2:$E$601,"",0)</f>
        <v/>
      </c>
      <c r="CD32" s="84"/>
      <c r="CE32" s="21" t="str">
        <f t="shared" si="14"/>
        <v/>
      </c>
      <c r="CF32" t="str">
        <f>_xlfn.XLOOKUP(BZ32,Admin!$A$2:$A$601,Admin!$F$2:$F$601,"",0)</f>
        <v/>
      </c>
      <c r="CG32">
        <f>COUNTIF(CF$7:CF32,CF32)</f>
        <v>15</v>
      </c>
      <c r="CH32" t="str">
        <f>IF(CD32=0,"",IF(CG32&lt;3,COUNTIF(CG$7:CG32,"&lt;3"),0))</f>
        <v/>
      </c>
      <c r="CI32" t="str">
        <f t="shared" si="15"/>
        <v/>
      </c>
      <c r="CK32" s="45"/>
      <c r="CL32" s="21" t="str">
        <f>_xlfn.XLOOKUP(CK32,Admin!$A$2:$A$601,Admin!$C$2:$C$601,"",0)</f>
        <v/>
      </c>
      <c r="CM32" s="21" t="str">
        <f>_xlfn.XLOOKUP(CK32,Admin!$A$2:$A$601,Admin!$D$2:$D$601,"",0)</f>
        <v/>
      </c>
      <c r="CN32" s="21" t="str">
        <f>_xlfn.XLOOKUP(CK32,Admin!$A$2:$A$601,Admin!$E$2:$E$601,"",0)</f>
        <v/>
      </c>
      <c r="CO32" s="84"/>
      <c r="CP32" s="21" t="str">
        <f t="shared" si="16"/>
        <v/>
      </c>
      <c r="CQ32" t="str">
        <f>_xlfn.XLOOKUP(CK32,Admin!$A$2:$A$601,Admin!$F$2:$F$601,"",0)</f>
        <v/>
      </c>
      <c r="CR32">
        <f>COUNTIF(CQ$7:CQ32,CQ32)</f>
        <v>13</v>
      </c>
      <c r="CS32" t="str">
        <f>IF(CO32=0,"",IF(CR32&lt;3,COUNTIF(CR$7:CR32,"&lt;3"),0))</f>
        <v/>
      </c>
      <c r="CT32" t="str">
        <f t="shared" si="17"/>
        <v/>
      </c>
    </row>
    <row r="33" spans="1:98"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9</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12</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12</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7</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3"/>
      <c r="AX33" s="21" t="str">
        <f t="shared" si="8"/>
        <v/>
      </c>
      <c r="AY33" t="str">
        <f>_xlfn.XLOOKUP(AS33,Admin!$A$2:$A$601,Admin!$F$2:$F$601,"",0)</f>
        <v/>
      </c>
      <c r="AZ33">
        <f>COUNTIF(AY$7:AY33,AY33)</f>
        <v>12</v>
      </c>
      <c r="BA33" t="str">
        <f>IF(AW33=0,"",IF(AZ33&lt;3,COUNTIF(AZ$7:AZ33,"&lt;3"),0))</f>
        <v/>
      </c>
      <c r="BB33" t="str">
        <f t="shared" si="9"/>
        <v/>
      </c>
      <c r="BD33" s="45">
        <v>430</v>
      </c>
      <c r="BE33" s="21" t="str">
        <f>_xlfn.XLOOKUP(BD33,Admin!$A$2:$A$601,Admin!$C$2:$C$601,"",0)</f>
        <v>U11B PR</v>
      </c>
      <c r="BF33" s="21" t="str">
        <f>_xlfn.XLOOKUP(BD33,Admin!$A$2:$A$601,Admin!$D$2:$D$601,"",0)</f>
        <v>Oscar</v>
      </c>
      <c r="BG33" s="21" t="str">
        <f>_xlfn.XLOOKUP(BD33,Admin!$A$2:$A$601,Admin!$E$2:$E$601,"",0)</f>
        <v>cartwright</v>
      </c>
      <c r="BH33" s="114">
        <v>3</v>
      </c>
      <c r="BI33" s="21">
        <f t="shared" si="10"/>
        <v>26</v>
      </c>
      <c r="BJ33" t="str">
        <f>_xlfn.XLOOKUP(BD33,Admin!$A$2:$A$601,Admin!$F$2:$F$601,"",0)</f>
        <v>PR</v>
      </c>
      <c r="BK33">
        <f>COUNTIF(BJ$7:BJ33,BJ33)</f>
        <v>6</v>
      </c>
      <c r="BL33">
        <f>IF(BH33=0,"",IF(BK33&lt;3,COUNTIF(BK$7:BK33,"&lt;3"),0))</f>
        <v>0</v>
      </c>
      <c r="BM33" t="str">
        <f t="shared" si="11"/>
        <v/>
      </c>
      <c r="BO33" s="45"/>
      <c r="BP33" s="21" t="str">
        <f>_xlfn.XLOOKUP(BO33,Admin!$A$2:$A$601,Admin!$C$2:$C$601,"",0)</f>
        <v/>
      </c>
      <c r="BQ33" s="21" t="str">
        <f>_xlfn.XLOOKUP(BO33,Admin!$A$2:$A$601,Admin!$D$2:$D$601,"",0)</f>
        <v/>
      </c>
      <c r="BR33" s="21" t="str">
        <f>_xlfn.XLOOKUP(BO33,Admin!$A$2:$A$601,Admin!$E$2:$E$601,"",0)</f>
        <v/>
      </c>
      <c r="BS33" s="114"/>
      <c r="BT33" s="21" t="str">
        <f t="shared" si="12"/>
        <v/>
      </c>
      <c r="BU33" t="str">
        <f>_xlfn.XLOOKUP(BO33,Admin!$A$2:$A$601,Admin!$F$2:$F$601,"",0)</f>
        <v/>
      </c>
      <c r="BV33">
        <f>COUNTIF(BU$7:BU33,BU33)</f>
        <v>17</v>
      </c>
      <c r="BW33" t="str">
        <f>IF(BS33=0,"",IF(BV33&lt;3,COUNTIF(BV$7:BV33,"&lt;3"),0))</f>
        <v/>
      </c>
      <c r="BX33" t="str">
        <f t="shared" si="13"/>
        <v/>
      </c>
      <c r="BZ33" s="45"/>
      <c r="CA33" s="21" t="str">
        <f>_xlfn.XLOOKUP(BZ33,Admin!$A$2:$A$601,Admin!$C$2:$C$601,"",0)</f>
        <v/>
      </c>
      <c r="CB33" s="21" t="str">
        <f>_xlfn.XLOOKUP(BZ33,Admin!$A$2:$A$601,Admin!$D$2:$D$601,"",0)</f>
        <v/>
      </c>
      <c r="CC33" s="21" t="str">
        <f>_xlfn.XLOOKUP(BZ33,Admin!$A$2:$A$601,Admin!$E$2:$E$601,"",0)</f>
        <v/>
      </c>
      <c r="CD33" s="84"/>
      <c r="CE33" s="21" t="str">
        <f t="shared" si="14"/>
        <v/>
      </c>
      <c r="CF33" t="str">
        <f>_xlfn.XLOOKUP(BZ33,Admin!$A$2:$A$601,Admin!$F$2:$F$601,"",0)</f>
        <v/>
      </c>
      <c r="CG33">
        <f>COUNTIF(CF$7:CF33,CF33)</f>
        <v>16</v>
      </c>
      <c r="CH33" t="str">
        <f>IF(CD33=0,"",IF(CG33&lt;3,COUNTIF(CG$7:CG33,"&lt;3"),0))</f>
        <v/>
      </c>
      <c r="CI33" t="str">
        <f t="shared" si="15"/>
        <v/>
      </c>
      <c r="CK33" s="45"/>
      <c r="CL33" s="21" t="str">
        <f>_xlfn.XLOOKUP(CK33,Admin!$A$2:$A$601,Admin!$C$2:$C$601,"",0)</f>
        <v/>
      </c>
      <c r="CM33" s="21" t="str">
        <f>_xlfn.XLOOKUP(CK33,Admin!$A$2:$A$601,Admin!$D$2:$D$601,"",0)</f>
        <v/>
      </c>
      <c r="CN33" s="21" t="str">
        <f>_xlfn.XLOOKUP(CK33,Admin!$A$2:$A$601,Admin!$E$2:$E$601,"",0)</f>
        <v/>
      </c>
      <c r="CO33" s="84"/>
      <c r="CP33" s="21" t="str">
        <f t="shared" si="16"/>
        <v/>
      </c>
      <c r="CQ33" t="str">
        <f>_xlfn.XLOOKUP(CK33,Admin!$A$2:$A$601,Admin!$F$2:$F$601,"",0)</f>
        <v/>
      </c>
      <c r="CR33">
        <f>COUNTIF(CQ$7:CQ33,CQ33)</f>
        <v>14</v>
      </c>
      <c r="CS33" t="str">
        <f>IF(CO33=0,"",IF(CR33&lt;3,COUNTIF(CR$7:CR33,"&lt;3"),0))</f>
        <v/>
      </c>
      <c r="CT33" t="str">
        <f t="shared" si="17"/>
        <v/>
      </c>
    </row>
    <row r="34" spans="1:98"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10</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13</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13</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8</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3"/>
      <c r="AX34" s="21" t="str">
        <f t="shared" si="8"/>
        <v/>
      </c>
      <c r="AY34" t="str">
        <f>_xlfn.XLOOKUP(AS34,Admin!$A$2:$A$601,Admin!$F$2:$F$601,"",0)</f>
        <v/>
      </c>
      <c r="AZ34">
        <f>COUNTIF(AY$7:AY34,AY34)</f>
        <v>13</v>
      </c>
      <c r="BA34" t="str">
        <f>IF(AW34=0,"",IF(AZ34&lt;3,COUNTIF(AZ$7:AZ34,"&lt;3"),0))</f>
        <v/>
      </c>
      <c r="BB34" t="str">
        <f t="shared" si="9"/>
        <v/>
      </c>
      <c r="BD34" s="45"/>
      <c r="BE34" s="21" t="str">
        <f>_xlfn.XLOOKUP(BD34,Admin!$A$2:$A$601,Admin!$C$2:$C$601,"",0)</f>
        <v/>
      </c>
      <c r="BF34" s="21" t="str">
        <f>_xlfn.XLOOKUP(BD34,Admin!$A$2:$A$601,Admin!$D$2:$D$601,"",0)</f>
        <v/>
      </c>
      <c r="BG34" s="21" t="str">
        <f>_xlfn.XLOOKUP(BD34,Admin!$A$2:$A$601,Admin!$E$2:$E$601,"",0)</f>
        <v/>
      </c>
      <c r="BH34" s="114"/>
      <c r="BI34" s="21" t="str">
        <f t="shared" si="10"/>
        <v/>
      </c>
      <c r="BJ34" t="str">
        <f>_xlfn.XLOOKUP(BD34,Admin!$A$2:$A$601,Admin!$F$2:$F$601,"",0)</f>
        <v/>
      </c>
      <c r="BK34">
        <f>COUNTIF(BJ$7:BJ34,BJ34)</f>
        <v>1</v>
      </c>
      <c r="BL34" t="str">
        <f>IF(BH34=0,"",IF(BK34&lt;3,COUNTIF(BK$7:BK34,"&lt;3"),0))</f>
        <v/>
      </c>
      <c r="BM34" t="str">
        <f t="shared" si="11"/>
        <v/>
      </c>
      <c r="BO34" s="45"/>
      <c r="BP34" s="21" t="str">
        <f>_xlfn.XLOOKUP(BO34,Admin!$A$2:$A$601,Admin!$C$2:$C$601,"",0)</f>
        <v/>
      </c>
      <c r="BQ34" s="21" t="str">
        <f>_xlfn.XLOOKUP(BO34,Admin!$A$2:$A$601,Admin!$D$2:$D$601,"",0)</f>
        <v/>
      </c>
      <c r="BR34" s="21" t="str">
        <f>_xlfn.XLOOKUP(BO34,Admin!$A$2:$A$601,Admin!$E$2:$E$601,"",0)</f>
        <v/>
      </c>
      <c r="BS34" s="114"/>
      <c r="BT34" s="21" t="str">
        <f t="shared" si="12"/>
        <v/>
      </c>
      <c r="BU34" t="str">
        <f>_xlfn.XLOOKUP(BO34,Admin!$A$2:$A$601,Admin!$F$2:$F$601,"",0)</f>
        <v/>
      </c>
      <c r="BV34">
        <f>COUNTIF(BU$7:BU34,BU34)</f>
        <v>18</v>
      </c>
      <c r="BW34" t="str">
        <f>IF(BS34=0,"",IF(BV34&lt;3,COUNTIF(BV$7:BV34,"&lt;3"),0))</f>
        <v/>
      </c>
      <c r="BX34" t="str">
        <f t="shared" si="13"/>
        <v/>
      </c>
      <c r="BZ34" s="45"/>
      <c r="CA34" s="21" t="str">
        <f>_xlfn.XLOOKUP(BZ34,Admin!$A$2:$A$601,Admin!$C$2:$C$601,"",0)</f>
        <v/>
      </c>
      <c r="CB34" s="21" t="str">
        <f>_xlfn.XLOOKUP(BZ34,Admin!$A$2:$A$601,Admin!$D$2:$D$601,"",0)</f>
        <v/>
      </c>
      <c r="CC34" s="21" t="str">
        <f>_xlfn.XLOOKUP(BZ34,Admin!$A$2:$A$601,Admin!$E$2:$E$601,"",0)</f>
        <v/>
      </c>
      <c r="CD34" s="84"/>
      <c r="CE34" s="21" t="str">
        <f t="shared" si="14"/>
        <v/>
      </c>
      <c r="CF34" t="str">
        <f>_xlfn.XLOOKUP(BZ34,Admin!$A$2:$A$601,Admin!$F$2:$F$601,"",0)</f>
        <v/>
      </c>
      <c r="CG34">
        <f>COUNTIF(CF$7:CF34,CF34)</f>
        <v>17</v>
      </c>
      <c r="CH34" t="str">
        <f>IF(CD34=0,"",IF(CG34&lt;3,COUNTIF(CG$7:CG34,"&lt;3"),0))</f>
        <v/>
      </c>
      <c r="CI34" t="str">
        <f t="shared" si="15"/>
        <v/>
      </c>
      <c r="CK34" s="45"/>
      <c r="CL34" s="21" t="str">
        <f>_xlfn.XLOOKUP(CK34,Admin!$A$2:$A$601,Admin!$C$2:$C$601,"",0)</f>
        <v/>
      </c>
      <c r="CM34" s="21" t="str">
        <f>_xlfn.XLOOKUP(CK34,Admin!$A$2:$A$601,Admin!$D$2:$D$601,"",0)</f>
        <v/>
      </c>
      <c r="CN34" s="21" t="str">
        <f>_xlfn.XLOOKUP(CK34,Admin!$A$2:$A$601,Admin!$E$2:$E$601,"",0)</f>
        <v/>
      </c>
      <c r="CO34" s="84"/>
      <c r="CP34" s="21" t="str">
        <f t="shared" si="16"/>
        <v/>
      </c>
      <c r="CQ34" t="str">
        <f>_xlfn.XLOOKUP(CK34,Admin!$A$2:$A$601,Admin!$F$2:$F$601,"",0)</f>
        <v/>
      </c>
      <c r="CR34">
        <f>COUNTIF(CQ$7:CQ34,CQ34)</f>
        <v>15</v>
      </c>
      <c r="CS34" t="str">
        <f>IF(CO34=0,"",IF(CR34&lt;3,COUNTIF(CR$7:CR34,"&lt;3"),0))</f>
        <v/>
      </c>
      <c r="CT34" t="str">
        <f t="shared" si="17"/>
        <v/>
      </c>
    </row>
    <row r="35" spans="1:98"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11</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14</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14</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9</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3"/>
      <c r="AX35" s="21" t="str">
        <f t="shared" si="8"/>
        <v/>
      </c>
      <c r="AY35" t="str">
        <f>_xlfn.XLOOKUP(AS35,Admin!$A$2:$A$601,Admin!$F$2:$F$601,"",0)</f>
        <v/>
      </c>
      <c r="AZ35">
        <f>COUNTIF(AY$7:AY35,AY35)</f>
        <v>14</v>
      </c>
      <c r="BA35" t="str">
        <f>IF(AW35=0,"",IF(AZ35&lt;3,COUNTIF(AZ$7:AZ35,"&lt;3"),0))</f>
        <v/>
      </c>
      <c r="BB35" t="str">
        <f t="shared" si="9"/>
        <v/>
      </c>
      <c r="BD35" s="45"/>
      <c r="BE35" s="21" t="str">
        <f>_xlfn.XLOOKUP(BD35,Admin!$A$2:$A$601,Admin!$C$2:$C$601,"",0)</f>
        <v/>
      </c>
      <c r="BF35" s="21" t="str">
        <f>_xlfn.XLOOKUP(BD35,Admin!$A$2:$A$601,Admin!$D$2:$D$601,"",0)</f>
        <v/>
      </c>
      <c r="BG35" s="21" t="str">
        <f>_xlfn.XLOOKUP(BD35,Admin!$A$2:$A$601,Admin!$E$2:$E$601,"",0)</f>
        <v/>
      </c>
      <c r="BH35" s="114"/>
      <c r="BI35" s="21" t="str">
        <f t="shared" si="10"/>
        <v/>
      </c>
      <c r="BJ35" t="str">
        <f>_xlfn.XLOOKUP(BD35,Admin!$A$2:$A$601,Admin!$F$2:$F$601,"",0)</f>
        <v/>
      </c>
      <c r="BK35">
        <f>COUNTIF(BJ$7:BJ35,BJ35)</f>
        <v>2</v>
      </c>
      <c r="BL35" t="str">
        <f>IF(BH35=0,"",IF(BK35&lt;3,COUNTIF(BK$7:BK35,"&lt;3"),0))</f>
        <v/>
      </c>
      <c r="BM35" t="str">
        <f t="shared" si="11"/>
        <v/>
      </c>
      <c r="BO35" s="45"/>
      <c r="BP35" s="21" t="str">
        <f>_xlfn.XLOOKUP(BO35,Admin!$A$2:$A$601,Admin!$C$2:$C$601,"",0)</f>
        <v/>
      </c>
      <c r="BQ35" s="21" t="str">
        <f>_xlfn.XLOOKUP(BO35,Admin!$A$2:$A$601,Admin!$D$2:$D$601,"",0)</f>
        <v/>
      </c>
      <c r="BR35" s="21" t="str">
        <f>_xlfn.XLOOKUP(BO35,Admin!$A$2:$A$601,Admin!$E$2:$E$601,"",0)</f>
        <v/>
      </c>
      <c r="BS35" s="114"/>
      <c r="BT35" s="21" t="str">
        <f t="shared" si="12"/>
        <v/>
      </c>
      <c r="BU35" t="str">
        <f>_xlfn.XLOOKUP(BO35,Admin!$A$2:$A$601,Admin!$F$2:$F$601,"",0)</f>
        <v/>
      </c>
      <c r="BV35">
        <f>COUNTIF(BU$7:BU35,BU35)</f>
        <v>19</v>
      </c>
      <c r="BW35" t="str">
        <f>IF(BS35=0,"",IF(BV35&lt;3,COUNTIF(BV$7:BV35,"&lt;3"),0))</f>
        <v/>
      </c>
      <c r="BX35" t="str">
        <f t="shared" si="13"/>
        <v/>
      </c>
      <c r="BZ35" s="45"/>
      <c r="CA35" s="21" t="str">
        <f>_xlfn.XLOOKUP(BZ35,Admin!$A$2:$A$601,Admin!$C$2:$C$601,"",0)</f>
        <v/>
      </c>
      <c r="CB35" s="21" t="str">
        <f>_xlfn.XLOOKUP(BZ35,Admin!$A$2:$A$601,Admin!$D$2:$D$601,"",0)</f>
        <v/>
      </c>
      <c r="CC35" s="21" t="str">
        <f>_xlfn.XLOOKUP(BZ35,Admin!$A$2:$A$601,Admin!$E$2:$E$601,"",0)</f>
        <v/>
      </c>
      <c r="CD35" s="84"/>
      <c r="CE35" s="21" t="str">
        <f t="shared" si="14"/>
        <v/>
      </c>
      <c r="CF35" t="str">
        <f>_xlfn.XLOOKUP(BZ35,Admin!$A$2:$A$601,Admin!$F$2:$F$601,"",0)</f>
        <v/>
      </c>
      <c r="CG35">
        <f>COUNTIF(CF$7:CF35,CF35)</f>
        <v>18</v>
      </c>
      <c r="CH35" t="str">
        <f>IF(CD35=0,"",IF(CG35&lt;3,COUNTIF(CG$7:CG35,"&lt;3"),0))</f>
        <v/>
      </c>
      <c r="CI35" t="str">
        <f t="shared" si="15"/>
        <v/>
      </c>
      <c r="CK35" s="45"/>
      <c r="CL35" s="21" t="str">
        <f>_xlfn.XLOOKUP(CK35,Admin!$A$2:$A$601,Admin!$C$2:$C$601,"",0)</f>
        <v/>
      </c>
      <c r="CM35" s="21" t="str">
        <f>_xlfn.XLOOKUP(CK35,Admin!$A$2:$A$601,Admin!$D$2:$D$601,"",0)</f>
        <v/>
      </c>
      <c r="CN35" s="21" t="str">
        <f>_xlfn.XLOOKUP(CK35,Admin!$A$2:$A$601,Admin!$E$2:$E$601,"",0)</f>
        <v/>
      </c>
      <c r="CO35" s="84"/>
      <c r="CP35" s="21" t="str">
        <f t="shared" si="16"/>
        <v/>
      </c>
      <c r="CQ35" t="str">
        <f>_xlfn.XLOOKUP(CK35,Admin!$A$2:$A$601,Admin!$F$2:$F$601,"",0)</f>
        <v/>
      </c>
      <c r="CR35">
        <f>COUNTIF(CQ$7:CQ35,CQ35)</f>
        <v>16</v>
      </c>
      <c r="CS35" t="str">
        <f>IF(CO35=0,"",IF(CR35&lt;3,COUNTIF(CR$7:CR35,"&lt;3"),0))</f>
        <v/>
      </c>
      <c r="CT35" t="str">
        <f t="shared" si="17"/>
        <v/>
      </c>
    </row>
    <row r="36" spans="1:98"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12</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15</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15</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10</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3"/>
      <c r="AX36" s="21" t="str">
        <f t="shared" si="8"/>
        <v/>
      </c>
      <c r="AY36" t="str">
        <f>_xlfn.XLOOKUP(AS36,Admin!$A$2:$A$601,Admin!$F$2:$F$601,"",0)</f>
        <v/>
      </c>
      <c r="AZ36">
        <f>COUNTIF(AY$7:AY36,AY36)</f>
        <v>15</v>
      </c>
      <c r="BA36" t="str">
        <f>IF(AW36=0,"",IF(AZ36&lt;3,COUNTIF(AZ$7:AZ36,"&lt;3"),0))</f>
        <v/>
      </c>
      <c r="BB36" t="str">
        <f t="shared" si="9"/>
        <v/>
      </c>
      <c r="BD36" s="45"/>
      <c r="BE36" s="21" t="str">
        <f>_xlfn.XLOOKUP(BD36,Admin!$A$2:$A$601,Admin!$C$2:$C$601,"",0)</f>
        <v/>
      </c>
      <c r="BF36" s="21" t="str">
        <f>_xlfn.XLOOKUP(BD36,Admin!$A$2:$A$601,Admin!$D$2:$D$601,"",0)</f>
        <v/>
      </c>
      <c r="BG36" s="21" t="str">
        <f>_xlfn.XLOOKUP(BD36,Admin!$A$2:$A$601,Admin!$E$2:$E$601,"",0)</f>
        <v/>
      </c>
      <c r="BH36" s="114"/>
      <c r="BI36" s="21" t="str">
        <f t="shared" si="10"/>
        <v/>
      </c>
      <c r="BJ36" t="str">
        <f>_xlfn.XLOOKUP(BD36,Admin!$A$2:$A$601,Admin!$F$2:$F$601,"",0)</f>
        <v/>
      </c>
      <c r="BK36">
        <f>COUNTIF(BJ$7:BJ36,BJ36)</f>
        <v>3</v>
      </c>
      <c r="BL36" t="str">
        <f>IF(BH36=0,"",IF(BK36&lt;3,COUNTIF(BK$7:BK36,"&lt;3"),0))</f>
        <v/>
      </c>
      <c r="BM36" t="str">
        <f t="shared" si="11"/>
        <v/>
      </c>
      <c r="BO36" s="45"/>
      <c r="BP36" s="21" t="str">
        <f>_xlfn.XLOOKUP(BO36,Admin!$A$2:$A$601,Admin!$C$2:$C$601,"",0)</f>
        <v/>
      </c>
      <c r="BQ36" s="21" t="str">
        <f>_xlfn.XLOOKUP(BO36,Admin!$A$2:$A$601,Admin!$D$2:$D$601,"",0)</f>
        <v/>
      </c>
      <c r="BR36" s="21" t="str">
        <f>_xlfn.XLOOKUP(BO36,Admin!$A$2:$A$601,Admin!$E$2:$E$601,"",0)</f>
        <v/>
      </c>
      <c r="BS36" s="114"/>
      <c r="BT36" s="21" t="str">
        <f t="shared" si="12"/>
        <v/>
      </c>
      <c r="BU36" t="str">
        <f>_xlfn.XLOOKUP(BO36,Admin!$A$2:$A$601,Admin!$F$2:$F$601,"",0)</f>
        <v/>
      </c>
      <c r="BV36">
        <f>COUNTIF(BU$7:BU36,BU36)</f>
        <v>20</v>
      </c>
      <c r="BW36" t="str">
        <f>IF(BS36=0,"",IF(BV36&lt;3,COUNTIF(BV$7:BV36,"&lt;3"),0))</f>
        <v/>
      </c>
      <c r="BX36" t="str">
        <f t="shared" si="13"/>
        <v/>
      </c>
      <c r="BZ36" s="45"/>
      <c r="CA36" s="21" t="str">
        <f>_xlfn.XLOOKUP(BZ36,Admin!$A$2:$A$601,Admin!$C$2:$C$601,"",0)</f>
        <v/>
      </c>
      <c r="CB36" s="21" t="str">
        <f>_xlfn.XLOOKUP(BZ36,Admin!$A$2:$A$601,Admin!$D$2:$D$601,"",0)</f>
        <v/>
      </c>
      <c r="CC36" s="21" t="str">
        <f>_xlfn.XLOOKUP(BZ36,Admin!$A$2:$A$601,Admin!$E$2:$E$601,"",0)</f>
        <v/>
      </c>
      <c r="CD36" s="84"/>
      <c r="CE36" s="21" t="str">
        <f t="shared" si="14"/>
        <v/>
      </c>
      <c r="CF36" t="str">
        <f>_xlfn.XLOOKUP(BZ36,Admin!$A$2:$A$601,Admin!$F$2:$F$601,"",0)</f>
        <v/>
      </c>
      <c r="CG36">
        <f>COUNTIF(CF$7:CF36,CF36)</f>
        <v>19</v>
      </c>
      <c r="CH36" t="str">
        <f>IF(CD36=0,"",IF(CG36&lt;3,COUNTIF(CG$7:CG36,"&lt;3"),0))</f>
        <v/>
      </c>
      <c r="CI36" t="str">
        <f t="shared" si="15"/>
        <v/>
      </c>
      <c r="CK36" s="45"/>
      <c r="CL36" s="21" t="str">
        <f>_xlfn.XLOOKUP(CK36,Admin!$A$2:$A$601,Admin!$C$2:$C$601,"",0)</f>
        <v/>
      </c>
      <c r="CM36" s="21" t="str">
        <f>_xlfn.XLOOKUP(CK36,Admin!$A$2:$A$601,Admin!$D$2:$D$601,"",0)</f>
        <v/>
      </c>
      <c r="CN36" s="21" t="str">
        <f>_xlfn.XLOOKUP(CK36,Admin!$A$2:$A$601,Admin!$E$2:$E$601,"",0)</f>
        <v/>
      </c>
      <c r="CO36" s="84"/>
      <c r="CP36" s="21" t="str">
        <f t="shared" si="16"/>
        <v/>
      </c>
      <c r="CQ36" t="str">
        <f>_xlfn.XLOOKUP(CK36,Admin!$A$2:$A$601,Admin!$F$2:$F$601,"",0)</f>
        <v/>
      </c>
      <c r="CR36">
        <f>COUNTIF(CQ$7:CQ36,CQ36)</f>
        <v>17</v>
      </c>
      <c r="CS36" t="str">
        <f>IF(CO36=0,"",IF(CR36&lt;3,COUNTIF(CR$7:CR36,"&lt;3"),0))</f>
        <v/>
      </c>
      <c r="CT36" t="str">
        <f t="shared" si="17"/>
        <v/>
      </c>
    </row>
    <row r="37" spans="1:98"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13</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16</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16</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11</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83"/>
      <c r="AX37" s="21" t="str">
        <f t="shared" si="8"/>
        <v/>
      </c>
      <c r="AY37" t="str">
        <f>_xlfn.XLOOKUP(AS37,Admin!$A$2:$A$601,Admin!$F$2:$F$601,"",0)</f>
        <v/>
      </c>
      <c r="AZ37">
        <f>COUNTIF(AY$7:AY37,AY37)</f>
        <v>16</v>
      </c>
      <c r="BA37" t="str">
        <f>IF(AW37=0,"",IF(AZ37&lt;3,COUNTIF(AZ$7:AZ37,"&lt;3"),0))</f>
        <v/>
      </c>
      <c r="BB37" t="str">
        <f t="shared" si="9"/>
        <v/>
      </c>
      <c r="BD37" s="45"/>
      <c r="BE37" s="21" t="str">
        <f>_xlfn.XLOOKUP(BD37,Admin!$A$2:$A$601,Admin!$C$2:$C$601,"",0)</f>
        <v/>
      </c>
      <c r="BF37" s="21" t="str">
        <f>_xlfn.XLOOKUP(BD37,Admin!$A$2:$A$601,Admin!$D$2:$D$601,"",0)</f>
        <v/>
      </c>
      <c r="BG37" s="21" t="str">
        <f>_xlfn.XLOOKUP(BD37,Admin!$A$2:$A$601,Admin!$E$2:$E$601,"",0)</f>
        <v/>
      </c>
      <c r="BH37" s="114"/>
      <c r="BI37" s="21" t="str">
        <f t="shared" si="10"/>
        <v/>
      </c>
      <c r="BJ37" t="str">
        <f>_xlfn.XLOOKUP(BD37,Admin!$A$2:$A$601,Admin!$F$2:$F$601,"",0)</f>
        <v/>
      </c>
      <c r="BK37">
        <f>COUNTIF(BJ$7:BJ37,BJ37)</f>
        <v>4</v>
      </c>
      <c r="BL37" t="str">
        <f>IF(BH37=0,"",IF(BK37&lt;3,COUNTIF(BK$7:BK37,"&lt;3"),0))</f>
        <v/>
      </c>
      <c r="BM37" t="str">
        <f t="shared" si="11"/>
        <v/>
      </c>
      <c r="BO37" s="45"/>
      <c r="BP37" s="21" t="str">
        <f>_xlfn.XLOOKUP(BO37,Admin!$A$2:$A$601,Admin!$C$2:$C$601,"",0)</f>
        <v/>
      </c>
      <c r="BQ37" s="21" t="str">
        <f>_xlfn.XLOOKUP(BO37,Admin!$A$2:$A$601,Admin!$D$2:$D$601,"",0)</f>
        <v/>
      </c>
      <c r="BR37" s="21" t="str">
        <f>_xlfn.XLOOKUP(BO37,Admin!$A$2:$A$601,Admin!$E$2:$E$601,"",0)</f>
        <v/>
      </c>
      <c r="BS37" s="114"/>
      <c r="BT37" s="21" t="str">
        <f t="shared" si="12"/>
        <v/>
      </c>
      <c r="BU37" t="str">
        <f>_xlfn.XLOOKUP(BO37,Admin!$A$2:$A$601,Admin!$F$2:$F$601,"",0)</f>
        <v/>
      </c>
      <c r="BV37">
        <f>COUNTIF(BU$7:BU37,BU37)</f>
        <v>21</v>
      </c>
      <c r="BW37" t="str">
        <f>IF(BS37=0,"",IF(BV37&lt;3,COUNTIF(BV$7:BV37,"&lt;3"),0))</f>
        <v/>
      </c>
      <c r="BX37" t="str">
        <f t="shared" si="13"/>
        <v/>
      </c>
      <c r="BZ37" s="45"/>
      <c r="CA37" s="21" t="str">
        <f>_xlfn.XLOOKUP(BZ37,Admin!$A$2:$A$601,Admin!$C$2:$C$601,"",0)</f>
        <v/>
      </c>
      <c r="CB37" s="21" t="str">
        <f>_xlfn.XLOOKUP(BZ37,Admin!$A$2:$A$601,Admin!$D$2:$D$601,"",0)</f>
        <v/>
      </c>
      <c r="CC37" s="21" t="str">
        <f>_xlfn.XLOOKUP(BZ37,Admin!$A$2:$A$601,Admin!$E$2:$E$601,"",0)</f>
        <v/>
      </c>
      <c r="CD37" s="84"/>
      <c r="CE37" s="21" t="str">
        <f t="shared" si="14"/>
        <v/>
      </c>
      <c r="CF37" t="str">
        <f>_xlfn.XLOOKUP(BZ37,Admin!$A$2:$A$601,Admin!$F$2:$F$601,"",0)</f>
        <v/>
      </c>
      <c r="CG37">
        <f>COUNTIF(CF$7:CF37,CF37)</f>
        <v>20</v>
      </c>
      <c r="CH37" t="str">
        <f>IF(CD37=0,"",IF(CG37&lt;3,COUNTIF(CG$7:CG37,"&lt;3"),0))</f>
        <v/>
      </c>
      <c r="CI37" t="str">
        <f t="shared" si="15"/>
        <v/>
      </c>
      <c r="CK37" s="45"/>
      <c r="CL37" s="21" t="str">
        <f>_xlfn.XLOOKUP(CK37,Admin!$A$2:$A$601,Admin!$C$2:$C$601,"",0)</f>
        <v/>
      </c>
      <c r="CM37" s="21" t="str">
        <f>_xlfn.XLOOKUP(CK37,Admin!$A$2:$A$601,Admin!$D$2:$D$601,"",0)</f>
        <v/>
      </c>
      <c r="CN37" s="21" t="str">
        <f>_xlfn.XLOOKUP(CK37,Admin!$A$2:$A$601,Admin!$E$2:$E$601,"",0)</f>
        <v/>
      </c>
      <c r="CO37" s="84"/>
      <c r="CP37" s="21" t="str">
        <f t="shared" si="16"/>
        <v/>
      </c>
      <c r="CQ37" t="str">
        <f>_xlfn.XLOOKUP(CK37,Admin!$A$2:$A$601,Admin!$F$2:$F$601,"",0)</f>
        <v/>
      </c>
      <c r="CR37">
        <f>COUNTIF(CQ$7:CQ37,CQ37)</f>
        <v>18</v>
      </c>
      <c r="CS37" t="str">
        <f>IF(CO37=0,"",IF(CR37&lt;3,COUNTIF(CR$7:CR37,"&lt;3"),0))</f>
        <v/>
      </c>
      <c r="CT37" t="str">
        <f t="shared" si="17"/>
        <v/>
      </c>
    </row>
    <row r="38" spans="1:98"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14</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17</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17</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12</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83"/>
      <c r="AX38" s="21" t="str">
        <f t="shared" si="8"/>
        <v/>
      </c>
      <c r="AY38" t="str">
        <f>_xlfn.XLOOKUP(AS38,Admin!$A$2:$A$601,Admin!$F$2:$F$601,"",0)</f>
        <v/>
      </c>
      <c r="AZ38">
        <f>COUNTIF(AY$7:AY38,AY38)</f>
        <v>17</v>
      </c>
      <c r="BA38" t="str">
        <f>IF(AW38=0,"",IF(AZ38&lt;3,COUNTIF(AZ$7:AZ38,"&lt;3"),0))</f>
        <v/>
      </c>
      <c r="BB38" t="str">
        <f t="shared" si="9"/>
        <v/>
      </c>
      <c r="BD38" s="45"/>
      <c r="BE38" s="21" t="str">
        <f>_xlfn.XLOOKUP(BD38,Admin!$A$2:$A$601,Admin!$C$2:$C$601,"",0)</f>
        <v/>
      </c>
      <c r="BF38" s="21" t="str">
        <f>_xlfn.XLOOKUP(BD38,Admin!$A$2:$A$601,Admin!$D$2:$D$601,"",0)</f>
        <v/>
      </c>
      <c r="BG38" s="21" t="str">
        <f>_xlfn.XLOOKUP(BD38,Admin!$A$2:$A$601,Admin!$E$2:$E$601,"",0)</f>
        <v/>
      </c>
      <c r="BH38" s="114"/>
      <c r="BI38" s="21" t="str">
        <f t="shared" si="10"/>
        <v/>
      </c>
      <c r="BJ38" t="str">
        <f>_xlfn.XLOOKUP(BD38,Admin!$A$2:$A$601,Admin!$F$2:$F$601,"",0)</f>
        <v/>
      </c>
      <c r="BK38">
        <f>COUNTIF(BJ$7:BJ38,BJ38)</f>
        <v>5</v>
      </c>
      <c r="BL38" t="str">
        <f>IF(BH38=0,"",IF(BK38&lt;3,COUNTIF(BK$7:BK38,"&lt;3"),0))</f>
        <v/>
      </c>
      <c r="BM38" t="str">
        <f t="shared" si="11"/>
        <v/>
      </c>
      <c r="BO38" s="45"/>
      <c r="BP38" s="21" t="str">
        <f>_xlfn.XLOOKUP(BO38,Admin!$A$2:$A$601,Admin!$C$2:$C$601,"",0)</f>
        <v/>
      </c>
      <c r="BQ38" s="21" t="str">
        <f>_xlfn.XLOOKUP(BO38,Admin!$A$2:$A$601,Admin!$D$2:$D$601,"",0)</f>
        <v/>
      </c>
      <c r="BR38" s="21" t="str">
        <f>_xlfn.XLOOKUP(BO38,Admin!$A$2:$A$601,Admin!$E$2:$E$601,"",0)</f>
        <v/>
      </c>
      <c r="BS38" s="114"/>
      <c r="BT38" s="21" t="str">
        <f t="shared" si="12"/>
        <v/>
      </c>
      <c r="BU38" t="str">
        <f>_xlfn.XLOOKUP(BO38,Admin!$A$2:$A$601,Admin!$F$2:$F$601,"",0)</f>
        <v/>
      </c>
      <c r="BV38">
        <f>COUNTIF(BU$7:BU38,BU38)</f>
        <v>22</v>
      </c>
      <c r="BW38" t="str">
        <f>IF(BS38=0,"",IF(BV38&lt;3,COUNTIF(BV$7:BV38,"&lt;3"),0))</f>
        <v/>
      </c>
      <c r="BX38" t="str">
        <f t="shared" si="13"/>
        <v/>
      </c>
      <c r="BZ38" s="45"/>
      <c r="CA38" s="21" t="str">
        <f>_xlfn.XLOOKUP(BZ38,Admin!$A$2:$A$601,Admin!$C$2:$C$601,"",0)</f>
        <v/>
      </c>
      <c r="CB38" s="21" t="str">
        <f>_xlfn.XLOOKUP(BZ38,Admin!$A$2:$A$601,Admin!$D$2:$D$601,"",0)</f>
        <v/>
      </c>
      <c r="CC38" s="21" t="str">
        <f>_xlfn.XLOOKUP(BZ38,Admin!$A$2:$A$601,Admin!$E$2:$E$601,"",0)</f>
        <v/>
      </c>
      <c r="CD38" s="84"/>
      <c r="CE38" s="21" t="str">
        <f t="shared" si="14"/>
        <v/>
      </c>
      <c r="CF38" t="str">
        <f>_xlfn.XLOOKUP(BZ38,Admin!$A$2:$A$601,Admin!$F$2:$F$601,"",0)</f>
        <v/>
      </c>
      <c r="CG38">
        <f>COUNTIF(CF$7:CF38,CF38)</f>
        <v>21</v>
      </c>
      <c r="CH38" t="str">
        <f>IF(CD38=0,"",IF(CG38&lt;3,COUNTIF(CG$7:CG38,"&lt;3"),0))</f>
        <v/>
      </c>
      <c r="CI38" t="str">
        <f t="shared" si="15"/>
        <v/>
      </c>
      <c r="CK38" s="45"/>
      <c r="CL38" s="21" t="str">
        <f>_xlfn.XLOOKUP(CK38,Admin!$A$2:$A$601,Admin!$C$2:$C$601,"",0)</f>
        <v/>
      </c>
      <c r="CM38" s="21" t="str">
        <f>_xlfn.XLOOKUP(CK38,Admin!$A$2:$A$601,Admin!$D$2:$D$601,"",0)</f>
        <v/>
      </c>
      <c r="CN38" s="21" t="str">
        <f>_xlfn.XLOOKUP(CK38,Admin!$A$2:$A$601,Admin!$E$2:$E$601,"",0)</f>
        <v/>
      </c>
      <c r="CO38" s="84"/>
      <c r="CP38" s="21" t="str">
        <f t="shared" si="16"/>
        <v/>
      </c>
      <c r="CQ38" t="str">
        <f>_xlfn.XLOOKUP(CK38,Admin!$A$2:$A$601,Admin!$F$2:$F$601,"",0)</f>
        <v/>
      </c>
      <c r="CR38">
        <f>COUNTIF(CQ$7:CQ38,CQ38)</f>
        <v>19</v>
      </c>
      <c r="CS38" t="str">
        <f>IF(CO38=0,"",IF(CR38&lt;3,COUNTIF(CR$7:CR38,"&lt;3"),0))</f>
        <v/>
      </c>
      <c r="CT38" t="str">
        <f t="shared" si="17"/>
        <v/>
      </c>
    </row>
    <row r="39" spans="1:98"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15</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18</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18</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13</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83"/>
      <c r="AX39" s="21" t="str">
        <f t="shared" si="8"/>
        <v/>
      </c>
      <c r="AY39" t="str">
        <f>_xlfn.XLOOKUP(AS39,Admin!$A$2:$A$601,Admin!$F$2:$F$601,"",0)</f>
        <v/>
      </c>
      <c r="AZ39">
        <f>COUNTIF(AY$7:AY39,AY39)</f>
        <v>18</v>
      </c>
      <c r="BA39" t="str">
        <f>IF(AW39=0,"",IF(AZ39&lt;3,COUNTIF(AZ$7:AZ39,"&lt;3"),0))</f>
        <v/>
      </c>
      <c r="BB39" t="str">
        <f t="shared" si="9"/>
        <v/>
      </c>
      <c r="BD39" s="45"/>
      <c r="BE39" s="21" t="str">
        <f>_xlfn.XLOOKUP(BD39,Admin!$A$2:$A$601,Admin!$C$2:$C$601,"",0)</f>
        <v/>
      </c>
      <c r="BF39" s="21" t="str">
        <f>_xlfn.XLOOKUP(BD39,Admin!$A$2:$A$601,Admin!$D$2:$D$601,"",0)</f>
        <v/>
      </c>
      <c r="BG39" s="21" t="str">
        <f>_xlfn.XLOOKUP(BD39,Admin!$A$2:$A$601,Admin!$E$2:$E$601,"",0)</f>
        <v/>
      </c>
      <c r="BH39" s="114"/>
      <c r="BI39" s="21" t="str">
        <f t="shared" si="10"/>
        <v/>
      </c>
      <c r="BJ39" t="str">
        <f>_xlfn.XLOOKUP(BD39,Admin!$A$2:$A$601,Admin!$F$2:$F$601,"",0)</f>
        <v/>
      </c>
      <c r="BK39">
        <f>COUNTIF(BJ$7:BJ39,BJ39)</f>
        <v>6</v>
      </c>
      <c r="BL39" t="str">
        <f>IF(BH39=0,"",IF(BK39&lt;3,COUNTIF(BK$7:BK39,"&lt;3"),0))</f>
        <v/>
      </c>
      <c r="BM39" t="str">
        <f t="shared" si="11"/>
        <v/>
      </c>
      <c r="BO39" s="45"/>
      <c r="BP39" s="21" t="str">
        <f>_xlfn.XLOOKUP(BO39,Admin!$A$2:$A$601,Admin!$C$2:$C$601,"",0)</f>
        <v/>
      </c>
      <c r="BQ39" s="21" t="str">
        <f>_xlfn.XLOOKUP(BO39,Admin!$A$2:$A$601,Admin!$D$2:$D$601,"",0)</f>
        <v/>
      </c>
      <c r="BR39" s="21" t="str">
        <f>_xlfn.XLOOKUP(BO39,Admin!$A$2:$A$601,Admin!$E$2:$E$601,"",0)</f>
        <v/>
      </c>
      <c r="BS39" s="114"/>
      <c r="BT39" s="21" t="str">
        <f t="shared" si="12"/>
        <v/>
      </c>
      <c r="BU39" t="str">
        <f>_xlfn.XLOOKUP(BO39,Admin!$A$2:$A$601,Admin!$F$2:$F$601,"",0)</f>
        <v/>
      </c>
      <c r="BV39">
        <f>COUNTIF(BU$7:BU39,BU39)</f>
        <v>23</v>
      </c>
      <c r="BW39" t="str">
        <f>IF(BS39=0,"",IF(BV39&lt;3,COUNTIF(BV$7:BV39,"&lt;3"),0))</f>
        <v/>
      </c>
      <c r="BX39" t="str">
        <f t="shared" si="13"/>
        <v/>
      </c>
      <c r="BZ39" s="45"/>
      <c r="CA39" s="21" t="str">
        <f>_xlfn.XLOOKUP(BZ39,Admin!$A$2:$A$601,Admin!$C$2:$C$601,"",0)</f>
        <v/>
      </c>
      <c r="CB39" s="21" t="str">
        <f>_xlfn.XLOOKUP(BZ39,Admin!$A$2:$A$601,Admin!$D$2:$D$601,"",0)</f>
        <v/>
      </c>
      <c r="CC39" s="21" t="str">
        <f>_xlfn.XLOOKUP(BZ39,Admin!$A$2:$A$601,Admin!$E$2:$E$601,"",0)</f>
        <v/>
      </c>
      <c r="CD39" s="84"/>
      <c r="CE39" s="21" t="str">
        <f t="shared" si="14"/>
        <v/>
      </c>
      <c r="CF39" t="str">
        <f>_xlfn.XLOOKUP(BZ39,Admin!$A$2:$A$601,Admin!$F$2:$F$601,"",0)</f>
        <v/>
      </c>
      <c r="CG39">
        <f>COUNTIF(CF$7:CF39,CF39)</f>
        <v>22</v>
      </c>
      <c r="CH39" t="str">
        <f>IF(CD39=0,"",IF(CG39&lt;3,COUNTIF(CG$7:CG39,"&lt;3"),0))</f>
        <v/>
      </c>
      <c r="CI39" t="str">
        <f t="shared" si="15"/>
        <v/>
      </c>
      <c r="CK39" s="45"/>
      <c r="CL39" s="21" t="str">
        <f>_xlfn.XLOOKUP(CK39,Admin!$A$2:$A$601,Admin!$C$2:$C$601,"",0)</f>
        <v/>
      </c>
      <c r="CM39" s="21" t="str">
        <f>_xlfn.XLOOKUP(CK39,Admin!$A$2:$A$601,Admin!$D$2:$D$601,"",0)</f>
        <v/>
      </c>
      <c r="CN39" s="21" t="str">
        <f>_xlfn.XLOOKUP(CK39,Admin!$A$2:$A$601,Admin!$E$2:$E$601,"",0)</f>
        <v/>
      </c>
      <c r="CO39" s="84"/>
      <c r="CP39" s="21" t="str">
        <f t="shared" si="16"/>
        <v/>
      </c>
      <c r="CQ39" t="str">
        <f>_xlfn.XLOOKUP(CK39,Admin!$A$2:$A$601,Admin!$F$2:$F$601,"",0)</f>
        <v/>
      </c>
      <c r="CR39">
        <f>COUNTIF(CQ$7:CQ39,CQ39)</f>
        <v>20</v>
      </c>
      <c r="CS39" t="str">
        <f>IF(CO39=0,"",IF(CR39&lt;3,COUNTIF(CR$7:CR39,"&lt;3"),0))</f>
        <v/>
      </c>
      <c r="CT39" t="str">
        <f t="shared" si="17"/>
        <v/>
      </c>
    </row>
    <row r="40" spans="1:98"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16</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19</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19</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14</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83"/>
      <c r="AX40" s="21" t="str">
        <f t="shared" si="8"/>
        <v/>
      </c>
      <c r="AY40" t="str">
        <f>_xlfn.XLOOKUP(AS40,Admin!$A$2:$A$601,Admin!$F$2:$F$601,"",0)</f>
        <v/>
      </c>
      <c r="AZ40">
        <f>COUNTIF(AY$7:AY40,AY40)</f>
        <v>19</v>
      </c>
      <c r="BA40" t="str">
        <f>IF(AW40=0,"",IF(AZ40&lt;3,COUNTIF(AZ$7:AZ40,"&lt;3"),0))</f>
        <v/>
      </c>
      <c r="BB40" t="str">
        <f t="shared" si="9"/>
        <v/>
      </c>
      <c r="BD40" s="45"/>
      <c r="BE40" s="21" t="str">
        <f>_xlfn.XLOOKUP(BD40,Admin!$A$2:$A$601,Admin!$C$2:$C$601,"",0)</f>
        <v/>
      </c>
      <c r="BF40" s="21" t="str">
        <f>_xlfn.XLOOKUP(BD40,Admin!$A$2:$A$601,Admin!$D$2:$D$601,"",0)</f>
        <v/>
      </c>
      <c r="BG40" s="21" t="str">
        <f>_xlfn.XLOOKUP(BD40,Admin!$A$2:$A$601,Admin!$E$2:$E$601,"",0)</f>
        <v/>
      </c>
      <c r="BH40" s="114"/>
      <c r="BI40" s="21" t="str">
        <f t="shared" si="10"/>
        <v/>
      </c>
      <c r="BJ40" t="str">
        <f>_xlfn.XLOOKUP(BD40,Admin!$A$2:$A$601,Admin!$F$2:$F$601,"",0)</f>
        <v/>
      </c>
      <c r="BK40">
        <f>COUNTIF(BJ$7:BJ40,BJ40)</f>
        <v>7</v>
      </c>
      <c r="BL40" t="str">
        <f>IF(BH40=0,"",IF(BK40&lt;3,COUNTIF(BK$7:BK40,"&lt;3"),0))</f>
        <v/>
      </c>
      <c r="BM40" t="str">
        <f t="shared" si="11"/>
        <v/>
      </c>
      <c r="BO40" s="45"/>
      <c r="BP40" s="21" t="str">
        <f>_xlfn.XLOOKUP(BO40,Admin!$A$2:$A$601,Admin!$C$2:$C$601,"",0)</f>
        <v/>
      </c>
      <c r="BQ40" s="21" t="str">
        <f>_xlfn.XLOOKUP(BO40,Admin!$A$2:$A$601,Admin!$D$2:$D$601,"",0)</f>
        <v/>
      </c>
      <c r="BR40" s="21" t="str">
        <f>_xlfn.XLOOKUP(BO40,Admin!$A$2:$A$601,Admin!$E$2:$E$601,"",0)</f>
        <v/>
      </c>
      <c r="BS40" s="114"/>
      <c r="BT40" s="21" t="str">
        <f t="shared" si="12"/>
        <v/>
      </c>
      <c r="BU40" t="str">
        <f>_xlfn.XLOOKUP(BO40,Admin!$A$2:$A$601,Admin!$F$2:$F$601,"",0)</f>
        <v/>
      </c>
      <c r="BV40">
        <f>COUNTIF(BU$7:BU40,BU40)</f>
        <v>24</v>
      </c>
      <c r="BW40" t="str">
        <f>IF(BS40=0,"",IF(BV40&lt;3,COUNTIF(BV$7:BV40,"&lt;3"),0))</f>
        <v/>
      </c>
      <c r="BX40" t="str">
        <f t="shared" si="13"/>
        <v/>
      </c>
      <c r="BZ40" s="45"/>
      <c r="CA40" s="21" t="str">
        <f>_xlfn.XLOOKUP(BZ40,Admin!$A$2:$A$601,Admin!$C$2:$C$601,"",0)</f>
        <v/>
      </c>
      <c r="CB40" s="21" t="str">
        <f>_xlfn.XLOOKUP(BZ40,Admin!$A$2:$A$601,Admin!$D$2:$D$601,"",0)</f>
        <v/>
      </c>
      <c r="CC40" s="21" t="str">
        <f>_xlfn.XLOOKUP(BZ40,Admin!$A$2:$A$601,Admin!$E$2:$E$601,"",0)</f>
        <v/>
      </c>
      <c r="CD40" s="84"/>
      <c r="CE40" s="21" t="str">
        <f t="shared" si="14"/>
        <v/>
      </c>
      <c r="CF40" t="str">
        <f>_xlfn.XLOOKUP(BZ40,Admin!$A$2:$A$601,Admin!$F$2:$F$601,"",0)</f>
        <v/>
      </c>
      <c r="CG40">
        <f>COUNTIF(CF$7:CF40,CF40)</f>
        <v>23</v>
      </c>
      <c r="CH40" t="str">
        <f>IF(CD40=0,"",IF(CG40&lt;3,COUNTIF(CG$7:CG40,"&lt;3"),0))</f>
        <v/>
      </c>
      <c r="CI40" t="str">
        <f t="shared" si="15"/>
        <v/>
      </c>
      <c r="CK40" s="45"/>
      <c r="CL40" s="21" t="str">
        <f>_xlfn.XLOOKUP(CK40,Admin!$A$2:$A$601,Admin!$C$2:$C$601,"",0)</f>
        <v/>
      </c>
      <c r="CM40" s="21" t="str">
        <f>_xlfn.XLOOKUP(CK40,Admin!$A$2:$A$601,Admin!$D$2:$D$601,"",0)</f>
        <v/>
      </c>
      <c r="CN40" s="21" t="str">
        <f>_xlfn.XLOOKUP(CK40,Admin!$A$2:$A$601,Admin!$E$2:$E$601,"",0)</f>
        <v/>
      </c>
      <c r="CO40" s="84"/>
      <c r="CP40" s="21" t="str">
        <f t="shared" si="16"/>
        <v/>
      </c>
      <c r="CQ40" t="str">
        <f>_xlfn.XLOOKUP(CK40,Admin!$A$2:$A$601,Admin!$F$2:$F$601,"",0)</f>
        <v/>
      </c>
      <c r="CR40">
        <f>COUNTIF(CQ$7:CQ40,CQ40)</f>
        <v>21</v>
      </c>
      <c r="CS40" t="str">
        <f>IF(CO40=0,"",IF(CR40&lt;3,COUNTIF(CR$7:CR40,"&lt;3"),0))</f>
        <v/>
      </c>
      <c r="CT40" t="str">
        <f t="shared" si="17"/>
        <v/>
      </c>
    </row>
    <row r="41" spans="1:98"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17</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20</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20</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15</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83"/>
      <c r="AX41" s="21" t="str">
        <f t="shared" si="8"/>
        <v/>
      </c>
      <c r="AY41" t="str">
        <f>_xlfn.XLOOKUP(AS41,Admin!$A$2:$A$601,Admin!$F$2:$F$601,"",0)</f>
        <v/>
      </c>
      <c r="AZ41">
        <f>COUNTIF(AY$7:AY41,AY41)</f>
        <v>20</v>
      </c>
      <c r="BA41" t="str">
        <f>IF(AW41=0,"",IF(AZ41&lt;3,COUNTIF(AZ$7:AZ41,"&lt;3"),0))</f>
        <v/>
      </c>
      <c r="BB41" t="str">
        <f t="shared" si="9"/>
        <v/>
      </c>
      <c r="BD41" s="45"/>
      <c r="BE41" s="21" t="str">
        <f>_xlfn.XLOOKUP(BD41,Admin!$A$2:$A$601,Admin!$C$2:$C$601,"",0)</f>
        <v/>
      </c>
      <c r="BF41" s="21" t="str">
        <f>_xlfn.XLOOKUP(BD41,Admin!$A$2:$A$601,Admin!$D$2:$D$601,"",0)</f>
        <v/>
      </c>
      <c r="BG41" s="21" t="str">
        <f>_xlfn.XLOOKUP(BD41,Admin!$A$2:$A$601,Admin!$E$2:$E$601,"",0)</f>
        <v/>
      </c>
      <c r="BH41" s="114"/>
      <c r="BI41" s="21" t="str">
        <f t="shared" si="10"/>
        <v/>
      </c>
      <c r="BJ41" t="str">
        <f>_xlfn.XLOOKUP(BD41,Admin!$A$2:$A$601,Admin!$F$2:$F$601,"",0)</f>
        <v/>
      </c>
      <c r="BK41">
        <f>COUNTIF(BJ$7:BJ41,BJ41)</f>
        <v>8</v>
      </c>
      <c r="BL41" t="str">
        <f>IF(BH41=0,"",IF(BK41&lt;3,COUNTIF(BK$7:BK41,"&lt;3"),0))</f>
        <v/>
      </c>
      <c r="BM41" t="str">
        <f t="shared" si="11"/>
        <v/>
      </c>
      <c r="BO41" s="45"/>
      <c r="BP41" s="21" t="str">
        <f>_xlfn.XLOOKUP(BO41,Admin!$A$2:$A$601,Admin!$C$2:$C$601,"",0)</f>
        <v/>
      </c>
      <c r="BQ41" s="21" t="str">
        <f>_xlfn.XLOOKUP(BO41,Admin!$A$2:$A$601,Admin!$D$2:$D$601,"",0)</f>
        <v/>
      </c>
      <c r="BR41" s="21" t="str">
        <f>_xlfn.XLOOKUP(BO41,Admin!$A$2:$A$601,Admin!$E$2:$E$601,"",0)</f>
        <v/>
      </c>
      <c r="BS41" s="114"/>
      <c r="BT41" s="21" t="str">
        <f t="shared" si="12"/>
        <v/>
      </c>
      <c r="BU41" t="str">
        <f>_xlfn.XLOOKUP(BO41,Admin!$A$2:$A$601,Admin!$F$2:$F$601,"",0)</f>
        <v/>
      </c>
      <c r="BV41">
        <f>COUNTIF(BU$7:BU41,BU41)</f>
        <v>25</v>
      </c>
      <c r="BW41" t="str">
        <f>IF(BS41=0,"",IF(BV41&lt;3,COUNTIF(BV$7:BV41,"&lt;3"),0))</f>
        <v/>
      </c>
      <c r="BX41" t="str">
        <f t="shared" si="13"/>
        <v/>
      </c>
      <c r="BZ41" s="45"/>
      <c r="CA41" s="21" t="str">
        <f>_xlfn.XLOOKUP(BZ41,Admin!$A$2:$A$601,Admin!$C$2:$C$601,"",0)</f>
        <v/>
      </c>
      <c r="CB41" s="21" t="str">
        <f>_xlfn.XLOOKUP(BZ41,Admin!$A$2:$A$601,Admin!$D$2:$D$601,"",0)</f>
        <v/>
      </c>
      <c r="CC41" s="21" t="str">
        <f>_xlfn.XLOOKUP(BZ41,Admin!$A$2:$A$601,Admin!$E$2:$E$601,"",0)</f>
        <v/>
      </c>
      <c r="CD41" s="84"/>
      <c r="CE41" s="21" t="str">
        <f t="shared" si="14"/>
        <v/>
      </c>
      <c r="CF41" t="str">
        <f>_xlfn.XLOOKUP(BZ41,Admin!$A$2:$A$601,Admin!$F$2:$F$601,"",0)</f>
        <v/>
      </c>
      <c r="CG41">
        <f>COUNTIF(CF$7:CF41,CF41)</f>
        <v>24</v>
      </c>
      <c r="CH41" t="str">
        <f>IF(CD41=0,"",IF(CG41&lt;3,COUNTIF(CG$7:CG41,"&lt;3"),0))</f>
        <v/>
      </c>
      <c r="CI41" t="str">
        <f t="shared" si="15"/>
        <v/>
      </c>
      <c r="CK41" s="45"/>
      <c r="CL41" s="21" t="str">
        <f>_xlfn.XLOOKUP(CK41,Admin!$A$2:$A$601,Admin!$C$2:$C$601,"",0)</f>
        <v/>
      </c>
      <c r="CM41" s="21" t="str">
        <f>_xlfn.XLOOKUP(CK41,Admin!$A$2:$A$601,Admin!$D$2:$D$601,"",0)</f>
        <v/>
      </c>
      <c r="CN41" s="21" t="str">
        <f>_xlfn.XLOOKUP(CK41,Admin!$A$2:$A$601,Admin!$E$2:$E$601,"",0)</f>
        <v/>
      </c>
      <c r="CO41" s="84"/>
      <c r="CP41" s="21" t="str">
        <f t="shared" si="16"/>
        <v/>
      </c>
      <c r="CQ41" t="str">
        <f>_xlfn.XLOOKUP(CK41,Admin!$A$2:$A$601,Admin!$F$2:$F$601,"",0)</f>
        <v/>
      </c>
      <c r="CR41">
        <f>COUNTIF(CQ$7:CQ41,CQ41)</f>
        <v>22</v>
      </c>
      <c r="CS41" t="str">
        <f>IF(CO41=0,"",IF(CR41&lt;3,COUNTIF(CR$7:CR41,"&lt;3"),0))</f>
        <v/>
      </c>
      <c r="CT41" t="str">
        <f t="shared" si="17"/>
        <v/>
      </c>
    </row>
    <row r="42" spans="1:98"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18</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21</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21</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16</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83"/>
      <c r="AX42" s="21" t="str">
        <f t="shared" si="8"/>
        <v/>
      </c>
      <c r="AY42" t="str">
        <f>_xlfn.XLOOKUP(AS42,Admin!$A$2:$A$601,Admin!$F$2:$F$601,"",0)</f>
        <v/>
      </c>
      <c r="AZ42">
        <f>COUNTIF(AY$7:AY42,AY42)</f>
        <v>21</v>
      </c>
      <c r="BA42" t="str">
        <f>IF(AW42=0,"",IF(AZ42&lt;3,COUNTIF(AZ$7:AZ42,"&lt;3"),0))</f>
        <v/>
      </c>
      <c r="BB42" t="str">
        <f t="shared" si="9"/>
        <v/>
      </c>
      <c r="BD42" s="45"/>
      <c r="BE42" s="21" t="str">
        <f>_xlfn.XLOOKUP(BD42,Admin!$A$2:$A$601,Admin!$C$2:$C$601,"",0)</f>
        <v/>
      </c>
      <c r="BF42" s="21" t="str">
        <f>_xlfn.XLOOKUP(BD42,Admin!$A$2:$A$601,Admin!$D$2:$D$601,"",0)</f>
        <v/>
      </c>
      <c r="BG42" s="21" t="str">
        <f>_xlfn.XLOOKUP(BD42,Admin!$A$2:$A$601,Admin!$E$2:$E$601,"",0)</f>
        <v/>
      </c>
      <c r="BH42" s="114"/>
      <c r="BI42" s="21" t="str">
        <f t="shared" si="10"/>
        <v/>
      </c>
      <c r="BJ42" t="str">
        <f>_xlfn.XLOOKUP(BD42,Admin!$A$2:$A$601,Admin!$F$2:$F$601,"",0)</f>
        <v/>
      </c>
      <c r="BK42">
        <f>COUNTIF(BJ$7:BJ42,BJ42)</f>
        <v>9</v>
      </c>
      <c r="BL42" t="str">
        <f>IF(BH42=0,"",IF(BK42&lt;3,COUNTIF(BK$7:BK42,"&lt;3"),0))</f>
        <v/>
      </c>
      <c r="BM42" t="str">
        <f t="shared" si="11"/>
        <v/>
      </c>
      <c r="BO42" s="45"/>
      <c r="BP42" s="21" t="str">
        <f>_xlfn.XLOOKUP(BO42,Admin!$A$2:$A$601,Admin!$C$2:$C$601,"",0)</f>
        <v/>
      </c>
      <c r="BQ42" s="21" t="str">
        <f>_xlfn.XLOOKUP(BO42,Admin!$A$2:$A$601,Admin!$D$2:$D$601,"",0)</f>
        <v/>
      </c>
      <c r="BR42" s="21" t="str">
        <f>_xlfn.XLOOKUP(BO42,Admin!$A$2:$A$601,Admin!$E$2:$E$601,"",0)</f>
        <v/>
      </c>
      <c r="BS42" s="114"/>
      <c r="BT42" s="21" t="str">
        <f t="shared" si="12"/>
        <v/>
      </c>
      <c r="BU42" t="str">
        <f>_xlfn.XLOOKUP(BO42,Admin!$A$2:$A$601,Admin!$F$2:$F$601,"",0)</f>
        <v/>
      </c>
      <c r="BV42">
        <f>COUNTIF(BU$7:BU42,BU42)</f>
        <v>26</v>
      </c>
      <c r="BW42" t="str">
        <f>IF(BS42=0,"",IF(BV42&lt;3,COUNTIF(BV$7:BV42,"&lt;3"),0))</f>
        <v/>
      </c>
      <c r="BX42" t="str">
        <f t="shared" si="13"/>
        <v/>
      </c>
      <c r="BZ42" s="45"/>
      <c r="CA42" s="21" t="str">
        <f>_xlfn.XLOOKUP(BZ42,Admin!$A$2:$A$601,Admin!$C$2:$C$601,"",0)</f>
        <v/>
      </c>
      <c r="CB42" s="21" t="str">
        <f>_xlfn.XLOOKUP(BZ42,Admin!$A$2:$A$601,Admin!$D$2:$D$601,"",0)</f>
        <v/>
      </c>
      <c r="CC42" s="21" t="str">
        <f>_xlfn.XLOOKUP(BZ42,Admin!$A$2:$A$601,Admin!$E$2:$E$601,"",0)</f>
        <v/>
      </c>
      <c r="CD42" s="84"/>
      <c r="CE42" s="21" t="str">
        <f t="shared" si="14"/>
        <v/>
      </c>
      <c r="CF42" t="str">
        <f>_xlfn.XLOOKUP(BZ42,Admin!$A$2:$A$601,Admin!$F$2:$F$601,"",0)</f>
        <v/>
      </c>
      <c r="CG42">
        <f>COUNTIF(CF$7:CF42,CF42)</f>
        <v>25</v>
      </c>
      <c r="CH42" t="str">
        <f>IF(CD42=0,"",IF(CG42&lt;3,COUNTIF(CG$7:CG42,"&lt;3"),0))</f>
        <v/>
      </c>
      <c r="CI42" t="str">
        <f t="shared" si="15"/>
        <v/>
      </c>
      <c r="CK42" s="45"/>
      <c r="CL42" s="21" t="str">
        <f>_xlfn.XLOOKUP(CK42,Admin!$A$2:$A$601,Admin!$C$2:$C$601,"",0)</f>
        <v/>
      </c>
      <c r="CM42" s="21" t="str">
        <f>_xlfn.XLOOKUP(CK42,Admin!$A$2:$A$601,Admin!$D$2:$D$601,"",0)</f>
        <v/>
      </c>
      <c r="CN42" s="21" t="str">
        <f>_xlfn.XLOOKUP(CK42,Admin!$A$2:$A$601,Admin!$E$2:$E$601,"",0)</f>
        <v/>
      </c>
      <c r="CO42" s="84"/>
      <c r="CP42" s="21" t="str">
        <f t="shared" si="16"/>
        <v/>
      </c>
      <c r="CQ42" t="str">
        <f>_xlfn.XLOOKUP(CK42,Admin!$A$2:$A$601,Admin!$F$2:$F$601,"",0)</f>
        <v/>
      </c>
      <c r="CR42">
        <f>COUNTIF(CQ$7:CQ42,CQ42)</f>
        <v>23</v>
      </c>
      <c r="CS42" t="str">
        <f>IF(CO42=0,"",IF(CR42&lt;3,COUNTIF(CR$7:CR42,"&lt;3"),0))</f>
        <v/>
      </c>
      <c r="CT42" t="str">
        <f t="shared" si="17"/>
        <v/>
      </c>
    </row>
    <row r="43" spans="1:98"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19</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22</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22</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17</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114"/>
      <c r="AX43" s="21" t="str">
        <f t="shared" si="8"/>
        <v/>
      </c>
      <c r="AY43" t="str">
        <f>_xlfn.XLOOKUP(AS43,Admin!$A$2:$A$601,Admin!$F$2:$F$601,"",0)</f>
        <v/>
      </c>
      <c r="AZ43">
        <f>COUNTIF(AY$7:AY43,AY43)</f>
        <v>22</v>
      </c>
      <c r="BA43" t="str">
        <f>IF(AW43=0,"",IF(AZ43&lt;3,COUNTIF(AZ$7:AZ43,"&lt;3"),0))</f>
        <v/>
      </c>
      <c r="BB43" t="str">
        <f t="shared" si="9"/>
        <v/>
      </c>
      <c r="BD43" s="45"/>
      <c r="BE43" s="21" t="str">
        <f>_xlfn.XLOOKUP(BD43,Admin!$A$2:$A$601,Admin!$C$2:$C$601,"",0)</f>
        <v/>
      </c>
      <c r="BF43" s="21" t="str">
        <f>_xlfn.XLOOKUP(BD43,Admin!$A$2:$A$601,Admin!$D$2:$D$601,"",0)</f>
        <v/>
      </c>
      <c r="BG43" s="21" t="str">
        <f>_xlfn.XLOOKUP(BD43,Admin!$A$2:$A$601,Admin!$E$2:$E$601,"",0)</f>
        <v/>
      </c>
      <c r="BH43" s="114"/>
      <c r="BI43" s="21" t="str">
        <f t="shared" si="10"/>
        <v/>
      </c>
      <c r="BJ43" t="str">
        <f>_xlfn.XLOOKUP(BD43,Admin!$A$2:$A$601,Admin!$F$2:$F$601,"",0)</f>
        <v/>
      </c>
      <c r="BK43">
        <f>COUNTIF(BJ$7:BJ43,BJ43)</f>
        <v>10</v>
      </c>
      <c r="BL43" t="str">
        <f>IF(BH43=0,"",IF(BK43&lt;3,COUNTIF(BK$7:BK43,"&lt;3"),0))</f>
        <v/>
      </c>
      <c r="BM43" t="str">
        <f t="shared" si="11"/>
        <v/>
      </c>
      <c r="BO43" s="45"/>
      <c r="BP43" s="21" t="str">
        <f>_xlfn.XLOOKUP(BO43,Admin!$A$2:$A$601,Admin!$C$2:$C$601,"",0)</f>
        <v/>
      </c>
      <c r="BQ43" s="21" t="str">
        <f>_xlfn.XLOOKUP(BO43,Admin!$A$2:$A$601,Admin!$D$2:$D$601,"",0)</f>
        <v/>
      </c>
      <c r="BR43" s="21" t="str">
        <f>_xlfn.XLOOKUP(BO43,Admin!$A$2:$A$601,Admin!$E$2:$E$601,"",0)</f>
        <v/>
      </c>
      <c r="BS43" s="114"/>
      <c r="BT43" s="21" t="str">
        <f t="shared" si="12"/>
        <v/>
      </c>
      <c r="BU43" t="str">
        <f>_xlfn.XLOOKUP(BO43,Admin!$A$2:$A$601,Admin!$F$2:$F$601,"",0)</f>
        <v/>
      </c>
      <c r="BV43">
        <f>COUNTIF(BU$7:BU43,BU43)</f>
        <v>27</v>
      </c>
      <c r="BW43" t="str">
        <f>IF(BS43=0,"",IF(BV43&lt;3,COUNTIF(BV$7:BV43,"&lt;3"),0))</f>
        <v/>
      </c>
      <c r="BX43" t="str">
        <f t="shared" si="13"/>
        <v/>
      </c>
      <c r="BZ43" s="45"/>
      <c r="CA43" s="21" t="str">
        <f>_xlfn.XLOOKUP(BZ43,Admin!$A$2:$A$601,Admin!$C$2:$C$601,"",0)</f>
        <v/>
      </c>
      <c r="CB43" s="21" t="str">
        <f>_xlfn.XLOOKUP(BZ43,Admin!$A$2:$A$601,Admin!$D$2:$D$601,"",0)</f>
        <v/>
      </c>
      <c r="CC43" s="21" t="str">
        <f>_xlfn.XLOOKUP(BZ43,Admin!$A$2:$A$601,Admin!$E$2:$E$601,"",0)</f>
        <v/>
      </c>
      <c r="CD43" s="84"/>
      <c r="CE43" s="21" t="str">
        <f t="shared" si="14"/>
        <v/>
      </c>
      <c r="CF43" t="str">
        <f>_xlfn.XLOOKUP(BZ43,Admin!$A$2:$A$601,Admin!$F$2:$F$601,"",0)</f>
        <v/>
      </c>
      <c r="CG43">
        <f>COUNTIF(CF$7:CF43,CF43)</f>
        <v>26</v>
      </c>
      <c r="CH43" t="str">
        <f>IF(CD43=0,"",IF(CG43&lt;3,COUNTIF(CG$7:CG43,"&lt;3"),0))</f>
        <v/>
      </c>
      <c r="CI43" t="str">
        <f t="shared" si="15"/>
        <v/>
      </c>
      <c r="CK43" s="45"/>
      <c r="CL43" s="21" t="str">
        <f>_xlfn.XLOOKUP(CK43,Admin!$A$2:$A$601,Admin!$C$2:$C$601,"",0)</f>
        <v/>
      </c>
      <c r="CM43" s="21" t="str">
        <f>_xlfn.XLOOKUP(CK43,Admin!$A$2:$A$601,Admin!$D$2:$D$601,"",0)</f>
        <v/>
      </c>
      <c r="CN43" s="21" t="str">
        <f>_xlfn.XLOOKUP(CK43,Admin!$A$2:$A$601,Admin!$E$2:$E$601,"",0)</f>
        <v/>
      </c>
      <c r="CO43" s="84"/>
      <c r="CP43" s="21" t="str">
        <f t="shared" si="16"/>
        <v/>
      </c>
      <c r="CQ43" t="str">
        <f>_xlfn.XLOOKUP(CK43,Admin!$A$2:$A$601,Admin!$F$2:$F$601,"",0)</f>
        <v/>
      </c>
      <c r="CR43">
        <f>COUNTIF(CQ$7:CQ43,CQ43)</f>
        <v>24</v>
      </c>
      <c r="CS43" t="str">
        <f>IF(CO43=0,"",IF(CR43&lt;3,COUNTIF(CR$7:CR43,"&lt;3"),0))</f>
        <v/>
      </c>
      <c r="CT43" t="str">
        <f t="shared" si="17"/>
        <v/>
      </c>
    </row>
    <row r="44" spans="1:98"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20</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23</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23</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18</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114"/>
      <c r="AX44" s="21" t="str">
        <f t="shared" si="8"/>
        <v/>
      </c>
      <c r="AY44" t="str">
        <f>_xlfn.XLOOKUP(AS44,Admin!$A$2:$A$601,Admin!$F$2:$F$601,"",0)</f>
        <v/>
      </c>
      <c r="AZ44">
        <f>COUNTIF(AY$7:AY44,AY44)</f>
        <v>23</v>
      </c>
      <c r="BA44" t="str">
        <f>IF(AW44=0,"",IF(AZ44&lt;3,COUNTIF(AZ$7:AZ44,"&lt;3"),0))</f>
        <v/>
      </c>
      <c r="BB44" t="str">
        <f t="shared" si="9"/>
        <v/>
      </c>
      <c r="BD44" s="45"/>
      <c r="BE44" s="21" t="str">
        <f>_xlfn.XLOOKUP(BD44,Admin!$A$2:$A$601,Admin!$C$2:$C$601,"",0)</f>
        <v/>
      </c>
      <c r="BF44" s="21" t="str">
        <f>_xlfn.XLOOKUP(BD44,Admin!$A$2:$A$601,Admin!$D$2:$D$601,"",0)</f>
        <v/>
      </c>
      <c r="BG44" s="21" t="str">
        <f>_xlfn.XLOOKUP(BD44,Admin!$A$2:$A$601,Admin!$E$2:$E$601,"",0)</f>
        <v/>
      </c>
      <c r="BH44" s="114"/>
      <c r="BI44" s="21" t="str">
        <f t="shared" si="10"/>
        <v/>
      </c>
      <c r="BJ44" t="str">
        <f>_xlfn.XLOOKUP(BD44,Admin!$A$2:$A$601,Admin!$F$2:$F$601,"",0)</f>
        <v/>
      </c>
      <c r="BK44">
        <f>COUNTIF(BJ$7:BJ44,BJ44)</f>
        <v>11</v>
      </c>
      <c r="BL44" t="str">
        <f>IF(BH44=0,"",IF(BK44&lt;3,COUNTIF(BK$7:BK44,"&lt;3"),0))</f>
        <v/>
      </c>
      <c r="BM44" t="str">
        <f t="shared" si="11"/>
        <v/>
      </c>
      <c r="BO44" s="45"/>
      <c r="BP44" s="21" t="str">
        <f>_xlfn.XLOOKUP(BO44,Admin!$A$2:$A$601,Admin!$C$2:$C$601,"",0)</f>
        <v/>
      </c>
      <c r="BQ44" s="21" t="str">
        <f>_xlfn.XLOOKUP(BO44,Admin!$A$2:$A$601,Admin!$D$2:$D$601,"",0)</f>
        <v/>
      </c>
      <c r="BR44" s="21" t="str">
        <f>_xlfn.XLOOKUP(BO44,Admin!$A$2:$A$601,Admin!$E$2:$E$601,"",0)</f>
        <v/>
      </c>
      <c r="BS44" s="114"/>
      <c r="BT44" s="21" t="str">
        <f t="shared" si="12"/>
        <v/>
      </c>
      <c r="BU44" t="str">
        <f>_xlfn.XLOOKUP(BO44,Admin!$A$2:$A$601,Admin!$F$2:$F$601,"",0)</f>
        <v/>
      </c>
      <c r="BV44">
        <f>COUNTIF(BU$7:BU44,BU44)</f>
        <v>28</v>
      </c>
      <c r="BW44" t="str">
        <f>IF(BS44=0,"",IF(BV44&lt;3,COUNTIF(BV$7:BV44,"&lt;3"),0))</f>
        <v/>
      </c>
      <c r="BX44" t="str">
        <f t="shared" si="13"/>
        <v/>
      </c>
      <c r="BZ44" s="45"/>
      <c r="CA44" s="21" t="str">
        <f>_xlfn.XLOOKUP(BZ44,Admin!$A$2:$A$601,Admin!$C$2:$C$601,"",0)</f>
        <v/>
      </c>
      <c r="CB44" s="21" t="str">
        <f>_xlfn.XLOOKUP(BZ44,Admin!$A$2:$A$601,Admin!$D$2:$D$601,"",0)</f>
        <v/>
      </c>
      <c r="CC44" s="21" t="str">
        <f>_xlfn.XLOOKUP(BZ44,Admin!$A$2:$A$601,Admin!$E$2:$E$601,"",0)</f>
        <v/>
      </c>
      <c r="CD44" s="84"/>
      <c r="CE44" s="21" t="str">
        <f t="shared" si="14"/>
        <v/>
      </c>
      <c r="CF44" t="str">
        <f>_xlfn.XLOOKUP(BZ44,Admin!$A$2:$A$601,Admin!$F$2:$F$601,"",0)</f>
        <v/>
      </c>
      <c r="CG44">
        <f>COUNTIF(CF$7:CF44,CF44)</f>
        <v>27</v>
      </c>
      <c r="CH44" t="str">
        <f>IF(CD44=0,"",IF(CG44&lt;3,COUNTIF(CG$7:CG44,"&lt;3"),0))</f>
        <v/>
      </c>
      <c r="CI44" t="str">
        <f t="shared" si="15"/>
        <v/>
      </c>
      <c r="CK44" s="45"/>
      <c r="CL44" s="21" t="str">
        <f>_xlfn.XLOOKUP(CK44,Admin!$A$2:$A$601,Admin!$C$2:$C$601,"",0)</f>
        <v/>
      </c>
      <c r="CM44" s="21" t="str">
        <f>_xlfn.XLOOKUP(CK44,Admin!$A$2:$A$601,Admin!$D$2:$D$601,"",0)</f>
        <v/>
      </c>
      <c r="CN44" s="21" t="str">
        <f>_xlfn.XLOOKUP(CK44,Admin!$A$2:$A$601,Admin!$E$2:$E$601,"",0)</f>
        <v/>
      </c>
      <c r="CO44" s="84"/>
      <c r="CP44" s="21" t="str">
        <f t="shared" si="16"/>
        <v/>
      </c>
      <c r="CQ44" t="str">
        <f>_xlfn.XLOOKUP(CK44,Admin!$A$2:$A$601,Admin!$F$2:$F$601,"",0)</f>
        <v/>
      </c>
      <c r="CR44">
        <f>COUNTIF(CQ$7:CQ44,CQ44)</f>
        <v>25</v>
      </c>
      <c r="CS44" t="str">
        <f>IF(CO44=0,"",IF(CR44&lt;3,COUNTIF(CR$7:CR44,"&lt;3"),0))</f>
        <v/>
      </c>
      <c r="CT44" t="str">
        <f t="shared" si="17"/>
        <v/>
      </c>
    </row>
    <row r="45" spans="1:98"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21</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24</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24</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19</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114"/>
      <c r="AX45" s="21" t="str">
        <f t="shared" si="8"/>
        <v/>
      </c>
      <c r="AY45" t="str">
        <f>_xlfn.XLOOKUP(AS45,Admin!$A$2:$A$601,Admin!$F$2:$F$601,"",0)</f>
        <v/>
      </c>
      <c r="AZ45">
        <f>COUNTIF(AY$7:AY45,AY45)</f>
        <v>24</v>
      </c>
      <c r="BA45" t="str">
        <f>IF(AW45=0,"",IF(AZ45&lt;3,COUNTIF(AZ$7:AZ45,"&lt;3"),0))</f>
        <v/>
      </c>
      <c r="BB45" t="str">
        <f t="shared" si="9"/>
        <v/>
      </c>
      <c r="BD45" s="45"/>
      <c r="BE45" s="21" t="str">
        <f>_xlfn.XLOOKUP(BD45,Admin!$A$2:$A$601,Admin!$C$2:$C$601,"",0)</f>
        <v/>
      </c>
      <c r="BF45" s="21" t="str">
        <f>_xlfn.XLOOKUP(BD45,Admin!$A$2:$A$601,Admin!$D$2:$D$601,"",0)</f>
        <v/>
      </c>
      <c r="BG45" s="21" t="str">
        <f>_xlfn.XLOOKUP(BD45,Admin!$A$2:$A$601,Admin!$E$2:$E$601,"",0)</f>
        <v/>
      </c>
      <c r="BH45" s="114"/>
      <c r="BI45" s="21" t="str">
        <f t="shared" si="10"/>
        <v/>
      </c>
      <c r="BJ45" t="str">
        <f>_xlfn.XLOOKUP(BD45,Admin!$A$2:$A$601,Admin!$F$2:$F$601,"",0)</f>
        <v/>
      </c>
      <c r="BK45">
        <f>COUNTIF(BJ$7:BJ45,BJ45)</f>
        <v>12</v>
      </c>
      <c r="BL45" t="str">
        <f>IF(BH45=0,"",IF(BK45&lt;3,COUNTIF(BK$7:BK45,"&lt;3"),0))</f>
        <v/>
      </c>
      <c r="BM45" t="str">
        <f t="shared" si="11"/>
        <v/>
      </c>
      <c r="BO45" s="45"/>
      <c r="BP45" s="21" t="str">
        <f>_xlfn.XLOOKUP(BO45,Admin!$A$2:$A$601,Admin!$C$2:$C$601,"",0)</f>
        <v/>
      </c>
      <c r="BQ45" s="21" t="str">
        <f>_xlfn.XLOOKUP(BO45,Admin!$A$2:$A$601,Admin!$D$2:$D$601,"",0)</f>
        <v/>
      </c>
      <c r="BR45" s="21" t="str">
        <f>_xlfn.XLOOKUP(BO45,Admin!$A$2:$A$601,Admin!$E$2:$E$601,"",0)</f>
        <v/>
      </c>
      <c r="BS45" s="114"/>
      <c r="BT45" s="21" t="str">
        <f t="shared" si="12"/>
        <v/>
      </c>
      <c r="BU45" t="str">
        <f>_xlfn.XLOOKUP(BO45,Admin!$A$2:$A$601,Admin!$F$2:$F$601,"",0)</f>
        <v/>
      </c>
      <c r="BV45">
        <f>COUNTIF(BU$7:BU45,BU45)</f>
        <v>29</v>
      </c>
      <c r="BW45" t="str">
        <f>IF(BS45=0,"",IF(BV45&lt;3,COUNTIF(BV$7:BV45,"&lt;3"),0))</f>
        <v/>
      </c>
      <c r="BX45" t="str">
        <f t="shared" si="13"/>
        <v/>
      </c>
      <c r="BZ45" s="45"/>
      <c r="CA45" s="21" t="str">
        <f>_xlfn.XLOOKUP(BZ45,Admin!$A$2:$A$601,Admin!$C$2:$C$601,"",0)</f>
        <v/>
      </c>
      <c r="CB45" s="21" t="str">
        <f>_xlfn.XLOOKUP(BZ45,Admin!$A$2:$A$601,Admin!$D$2:$D$601,"",0)</f>
        <v/>
      </c>
      <c r="CC45" s="21" t="str">
        <f>_xlfn.XLOOKUP(BZ45,Admin!$A$2:$A$601,Admin!$E$2:$E$601,"",0)</f>
        <v/>
      </c>
      <c r="CD45" s="84"/>
      <c r="CE45" s="21" t="str">
        <f t="shared" si="14"/>
        <v/>
      </c>
      <c r="CF45" t="str">
        <f>_xlfn.XLOOKUP(BZ45,Admin!$A$2:$A$601,Admin!$F$2:$F$601,"",0)</f>
        <v/>
      </c>
      <c r="CG45">
        <f>COUNTIF(CF$7:CF45,CF45)</f>
        <v>28</v>
      </c>
      <c r="CH45" t="str">
        <f>IF(CD45=0,"",IF(CG45&lt;3,COUNTIF(CG$7:CG45,"&lt;3"),0))</f>
        <v/>
      </c>
      <c r="CI45" t="str">
        <f t="shared" si="15"/>
        <v/>
      </c>
      <c r="CK45" s="45"/>
      <c r="CL45" s="21" t="str">
        <f>_xlfn.XLOOKUP(CK45,Admin!$A$2:$A$601,Admin!$C$2:$C$601,"",0)</f>
        <v/>
      </c>
      <c r="CM45" s="21" t="str">
        <f>_xlfn.XLOOKUP(CK45,Admin!$A$2:$A$601,Admin!$D$2:$D$601,"",0)</f>
        <v/>
      </c>
      <c r="CN45" s="21" t="str">
        <f>_xlfn.XLOOKUP(CK45,Admin!$A$2:$A$601,Admin!$E$2:$E$601,"",0)</f>
        <v/>
      </c>
      <c r="CO45" s="84"/>
      <c r="CP45" s="21" t="str">
        <f t="shared" si="16"/>
        <v/>
      </c>
      <c r="CQ45" t="str">
        <f>_xlfn.XLOOKUP(CK45,Admin!$A$2:$A$601,Admin!$F$2:$F$601,"",0)</f>
        <v/>
      </c>
      <c r="CR45">
        <f>COUNTIF(CQ$7:CQ45,CQ45)</f>
        <v>26</v>
      </c>
      <c r="CS45" t="str">
        <f>IF(CO45=0,"",IF(CR45&lt;3,COUNTIF(CR$7:CR45,"&lt;3"),0))</f>
        <v/>
      </c>
      <c r="CT45" t="str">
        <f t="shared" si="17"/>
        <v/>
      </c>
    </row>
    <row r="46" spans="1:98"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22</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25</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25</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20</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114"/>
      <c r="AX46" s="21" t="str">
        <f t="shared" si="8"/>
        <v/>
      </c>
      <c r="AY46" t="str">
        <f>_xlfn.XLOOKUP(AS46,Admin!$A$2:$A$601,Admin!$F$2:$F$601,"",0)</f>
        <v/>
      </c>
      <c r="AZ46">
        <f>COUNTIF(AY$7:AY46,AY46)</f>
        <v>25</v>
      </c>
      <c r="BA46" t="str">
        <f>IF(AW46=0,"",IF(AZ46&lt;3,COUNTIF(AZ$7:AZ46,"&lt;3"),0))</f>
        <v/>
      </c>
      <c r="BB46" t="str">
        <f t="shared" si="9"/>
        <v/>
      </c>
      <c r="BD46" s="45"/>
      <c r="BE46" s="21" t="str">
        <f>_xlfn.XLOOKUP(BD46,Admin!$A$2:$A$601,Admin!$C$2:$C$601,"",0)</f>
        <v/>
      </c>
      <c r="BF46" s="21" t="str">
        <f>_xlfn.XLOOKUP(BD46,Admin!$A$2:$A$601,Admin!$D$2:$D$601,"",0)</f>
        <v/>
      </c>
      <c r="BG46" s="21" t="str">
        <f>_xlfn.XLOOKUP(BD46,Admin!$A$2:$A$601,Admin!$E$2:$E$601,"",0)</f>
        <v/>
      </c>
      <c r="BH46" s="114"/>
      <c r="BI46" s="21" t="str">
        <f t="shared" si="10"/>
        <v/>
      </c>
      <c r="BJ46" t="str">
        <f>_xlfn.XLOOKUP(BD46,Admin!$A$2:$A$601,Admin!$F$2:$F$601,"",0)</f>
        <v/>
      </c>
      <c r="BK46">
        <f>COUNTIF(BJ$7:BJ46,BJ46)</f>
        <v>13</v>
      </c>
      <c r="BL46" t="str">
        <f>IF(BH46=0,"",IF(BK46&lt;3,COUNTIF(BK$7:BK46,"&lt;3"),0))</f>
        <v/>
      </c>
      <c r="BM46" t="str">
        <f t="shared" si="11"/>
        <v/>
      </c>
      <c r="BO46" s="45"/>
      <c r="BP46" s="21" t="str">
        <f>_xlfn.XLOOKUP(BO46,Admin!$A$2:$A$601,Admin!$C$2:$C$601,"",0)</f>
        <v/>
      </c>
      <c r="BQ46" s="21" t="str">
        <f>_xlfn.XLOOKUP(BO46,Admin!$A$2:$A$601,Admin!$D$2:$D$601,"",0)</f>
        <v/>
      </c>
      <c r="BR46" s="21" t="str">
        <f>_xlfn.XLOOKUP(BO46,Admin!$A$2:$A$601,Admin!$E$2:$E$601,"",0)</f>
        <v/>
      </c>
      <c r="BS46" s="114"/>
      <c r="BT46" s="21" t="str">
        <f t="shared" si="12"/>
        <v/>
      </c>
      <c r="BU46" t="str">
        <f>_xlfn.XLOOKUP(BO46,Admin!$A$2:$A$601,Admin!$F$2:$F$601,"",0)</f>
        <v/>
      </c>
      <c r="BV46">
        <f>COUNTIF(BU$7:BU46,BU46)</f>
        <v>30</v>
      </c>
      <c r="BW46" t="str">
        <f>IF(BS46=0,"",IF(BV46&lt;3,COUNTIF(BV$7:BV46,"&lt;3"),0))</f>
        <v/>
      </c>
      <c r="BX46" t="str">
        <f t="shared" si="13"/>
        <v/>
      </c>
      <c r="BZ46" s="45"/>
      <c r="CA46" s="21" t="str">
        <f>_xlfn.XLOOKUP(BZ46,Admin!$A$2:$A$601,Admin!$C$2:$C$601,"",0)</f>
        <v/>
      </c>
      <c r="CB46" s="21" t="str">
        <f>_xlfn.XLOOKUP(BZ46,Admin!$A$2:$A$601,Admin!$D$2:$D$601,"",0)</f>
        <v/>
      </c>
      <c r="CC46" s="21" t="str">
        <f>_xlfn.XLOOKUP(BZ46,Admin!$A$2:$A$601,Admin!$E$2:$E$601,"",0)</f>
        <v/>
      </c>
      <c r="CD46" s="84"/>
      <c r="CE46" s="21" t="str">
        <f t="shared" si="14"/>
        <v/>
      </c>
      <c r="CF46" t="str">
        <f>_xlfn.XLOOKUP(BZ46,Admin!$A$2:$A$601,Admin!$F$2:$F$601,"",0)</f>
        <v/>
      </c>
      <c r="CG46">
        <f>COUNTIF(CF$7:CF46,CF46)</f>
        <v>29</v>
      </c>
      <c r="CH46" t="str">
        <f>IF(CD46=0,"",IF(CG46&lt;3,COUNTIF(CG$7:CG46,"&lt;3"),0))</f>
        <v/>
      </c>
      <c r="CI46" t="str">
        <f t="shared" si="15"/>
        <v/>
      </c>
      <c r="CK46" s="45"/>
      <c r="CL46" s="21" t="str">
        <f>_xlfn.XLOOKUP(CK46,Admin!$A$2:$A$601,Admin!$C$2:$C$601,"",0)</f>
        <v/>
      </c>
      <c r="CM46" s="21" t="str">
        <f>_xlfn.XLOOKUP(CK46,Admin!$A$2:$A$601,Admin!$D$2:$D$601,"",0)</f>
        <v/>
      </c>
      <c r="CN46" s="21" t="str">
        <f>_xlfn.XLOOKUP(CK46,Admin!$A$2:$A$601,Admin!$E$2:$E$601,"",0)</f>
        <v/>
      </c>
      <c r="CO46" s="84"/>
      <c r="CP46" s="21" t="str">
        <f t="shared" si="16"/>
        <v/>
      </c>
      <c r="CQ46" t="str">
        <f>_xlfn.XLOOKUP(CK46,Admin!$A$2:$A$601,Admin!$F$2:$F$601,"",0)</f>
        <v/>
      </c>
      <c r="CR46">
        <f>COUNTIF(CQ$7:CQ46,CQ46)</f>
        <v>27</v>
      </c>
      <c r="CS46" t="str">
        <f>IF(CO46=0,"",IF(CR46&lt;3,COUNTIF(CR$7:CR46,"&lt;3"),0))</f>
        <v/>
      </c>
      <c r="CT46" t="str">
        <f t="shared" si="17"/>
        <v/>
      </c>
    </row>
    <row r="47" spans="1:98"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23</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26</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26</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21</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114"/>
      <c r="AX47" s="21" t="str">
        <f t="shared" si="8"/>
        <v/>
      </c>
      <c r="AY47" t="str">
        <f>_xlfn.XLOOKUP(AS47,Admin!$A$2:$A$601,Admin!$F$2:$F$601,"",0)</f>
        <v/>
      </c>
      <c r="AZ47">
        <f>COUNTIF(AY$7:AY47,AY47)</f>
        <v>26</v>
      </c>
      <c r="BA47" t="str">
        <f>IF(AW47=0,"",IF(AZ47&lt;3,COUNTIF(AZ$7:AZ47,"&lt;3"),0))</f>
        <v/>
      </c>
      <c r="BB47" t="str">
        <f t="shared" si="9"/>
        <v/>
      </c>
      <c r="BD47" s="45"/>
      <c r="BE47" s="21" t="str">
        <f>_xlfn.XLOOKUP(BD47,Admin!$A$2:$A$601,Admin!$C$2:$C$601,"",0)</f>
        <v/>
      </c>
      <c r="BF47" s="21" t="str">
        <f>_xlfn.XLOOKUP(BD47,Admin!$A$2:$A$601,Admin!$D$2:$D$601,"",0)</f>
        <v/>
      </c>
      <c r="BG47" s="21" t="str">
        <f>_xlfn.XLOOKUP(BD47,Admin!$A$2:$A$601,Admin!$E$2:$E$601,"",0)</f>
        <v/>
      </c>
      <c r="BH47" s="114"/>
      <c r="BI47" s="21" t="str">
        <f t="shared" si="10"/>
        <v/>
      </c>
      <c r="BJ47" t="str">
        <f>_xlfn.XLOOKUP(BD47,Admin!$A$2:$A$601,Admin!$F$2:$F$601,"",0)</f>
        <v/>
      </c>
      <c r="BK47">
        <f>COUNTIF(BJ$7:BJ47,BJ47)</f>
        <v>14</v>
      </c>
      <c r="BL47" t="str">
        <f>IF(BH47=0,"",IF(BK47&lt;3,COUNTIF(BK$7:BK47,"&lt;3"),0))</f>
        <v/>
      </c>
      <c r="BM47" t="str">
        <f t="shared" si="11"/>
        <v/>
      </c>
      <c r="BO47" s="45"/>
      <c r="BP47" s="21" t="str">
        <f>_xlfn.XLOOKUP(BO47,Admin!$A$2:$A$601,Admin!$C$2:$C$601,"",0)</f>
        <v/>
      </c>
      <c r="BQ47" s="21" t="str">
        <f>_xlfn.XLOOKUP(BO47,Admin!$A$2:$A$601,Admin!$D$2:$D$601,"",0)</f>
        <v/>
      </c>
      <c r="BR47" s="21" t="str">
        <f>_xlfn.XLOOKUP(BO47,Admin!$A$2:$A$601,Admin!$E$2:$E$601,"",0)</f>
        <v/>
      </c>
      <c r="BS47" s="114"/>
      <c r="BT47" s="21" t="str">
        <f t="shared" si="12"/>
        <v/>
      </c>
      <c r="BU47" t="str">
        <f>_xlfn.XLOOKUP(BO47,Admin!$A$2:$A$601,Admin!$F$2:$F$601,"",0)</f>
        <v/>
      </c>
      <c r="BV47">
        <f>COUNTIF(BU$7:BU47,BU47)</f>
        <v>31</v>
      </c>
      <c r="BW47" t="str">
        <f>IF(BS47=0,"",IF(BV47&lt;3,COUNTIF(BV$7:BV47,"&lt;3"),0))</f>
        <v/>
      </c>
      <c r="BX47" t="str">
        <f t="shared" si="13"/>
        <v/>
      </c>
      <c r="BZ47" s="45"/>
      <c r="CA47" s="21" t="str">
        <f>_xlfn.XLOOKUP(BZ47,Admin!$A$2:$A$601,Admin!$C$2:$C$601,"",0)</f>
        <v/>
      </c>
      <c r="CB47" s="21" t="str">
        <f>_xlfn.XLOOKUP(BZ47,Admin!$A$2:$A$601,Admin!$D$2:$D$601,"",0)</f>
        <v/>
      </c>
      <c r="CC47" s="21" t="str">
        <f>_xlfn.XLOOKUP(BZ47,Admin!$A$2:$A$601,Admin!$E$2:$E$601,"",0)</f>
        <v/>
      </c>
      <c r="CD47" s="84"/>
      <c r="CE47" s="21" t="str">
        <f t="shared" si="14"/>
        <v/>
      </c>
      <c r="CF47" t="str">
        <f>_xlfn.XLOOKUP(BZ47,Admin!$A$2:$A$601,Admin!$F$2:$F$601,"",0)</f>
        <v/>
      </c>
      <c r="CG47">
        <f>COUNTIF(CF$7:CF47,CF47)</f>
        <v>30</v>
      </c>
      <c r="CH47" t="str">
        <f>IF(CD47=0,"",IF(CG47&lt;3,COUNTIF(CG$7:CG47,"&lt;3"),0))</f>
        <v/>
      </c>
      <c r="CI47" t="str">
        <f t="shared" si="15"/>
        <v/>
      </c>
      <c r="CK47" s="45"/>
      <c r="CL47" s="21" t="str">
        <f>_xlfn.XLOOKUP(CK47,Admin!$A$2:$A$601,Admin!$C$2:$C$601,"",0)</f>
        <v/>
      </c>
      <c r="CM47" s="21" t="str">
        <f>_xlfn.XLOOKUP(CK47,Admin!$A$2:$A$601,Admin!$D$2:$D$601,"",0)</f>
        <v/>
      </c>
      <c r="CN47" s="21" t="str">
        <f>_xlfn.XLOOKUP(CK47,Admin!$A$2:$A$601,Admin!$E$2:$E$601,"",0)</f>
        <v/>
      </c>
      <c r="CO47" s="84"/>
      <c r="CP47" s="21" t="str">
        <f t="shared" si="16"/>
        <v/>
      </c>
      <c r="CQ47" t="str">
        <f>_xlfn.XLOOKUP(CK47,Admin!$A$2:$A$601,Admin!$F$2:$F$601,"",0)</f>
        <v/>
      </c>
      <c r="CR47">
        <f>COUNTIF(CQ$7:CQ47,CQ47)</f>
        <v>28</v>
      </c>
      <c r="CS47" t="str">
        <f>IF(CO47=0,"",IF(CR47&lt;3,COUNTIF(CR$7:CR47,"&lt;3"),0))</f>
        <v/>
      </c>
      <c r="CT47" t="str">
        <f t="shared" si="17"/>
        <v/>
      </c>
    </row>
    <row r="48" spans="1:98"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24</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27</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27</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22</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114"/>
      <c r="AX48" s="21" t="str">
        <f t="shared" si="8"/>
        <v/>
      </c>
      <c r="AY48" t="str">
        <f>_xlfn.XLOOKUP(AS48,Admin!$A$2:$A$601,Admin!$F$2:$F$601,"",0)</f>
        <v/>
      </c>
      <c r="AZ48">
        <f>COUNTIF(AY$7:AY48,AY48)</f>
        <v>27</v>
      </c>
      <c r="BA48" t="str">
        <f>IF(AW48=0,"",IF(AZ48&lt;3,COUNTIF(AZ$7:AZ48,"&lt;3"),0))</f>
        <v/>
      </c>
      <c r="BB48" t="str">
        <f t="shared" si="9"/>
        <v/>
      </c>
      <c r="BD48" s="45"/>
      <c r="BE48" s="21" t="str">
        <f>_xlfn.XLOOKUP(BD48,Admin!$A$2:$A$601,Admin!$C$2:$C$601,"",0)</f>
        <v/>
      </c>
      <c r="BF48" s="21" t="str">
        <f>_xlfn.XLOOKUP(BD48,Admin!$A$2:$A$601,Admin!$D$2:$D$601,"",0)</f>
        <v/>
      </c>
      <c r="BG48" s="21" t="str">
        <f>_xlfn.XLOOKUP(BD48,Admin!$A$2:$A$601,Admin!$E$2:$E$601,"",0)</f>
        <v/>
      </c>
      <c r="BH48" s="114"/>
      <c r="BI48" s="21" t="str">
        <f t="shared" si="10"/>
        <v/>
      </c>
      <c r="BJ48" t="str">
        <f>_xlfn.XLOOKUP(BD48,Admin!$A$2:$A$601,Admin!$F$2:$F$601,"",0)</f>
        <v/>
      </c>
      <c r="BK48">
        <f>COUNTIF(BJ$7:BJ48,BJ48)</f>
        <v>15</v>
      </c>
      <c r="BL48" t="str">
        <f>IF(BH48=0,"",IF(BK48&lt;3,COUNTIF(BK$7:BK48,"&lt;3"),0))</f>
        <v/>
      </c>
      <c r="BM48" t="str">
        <f t="shared" si="11"/>
        <v/>
      </c>
      <c r="BO48" s="45"/>
      <c r="BP48" s="21" t="str">
        <f>_xlfn.XLOOKUP(BO48,Admin!$A$2:$A$601,Admin!$C$2:$C$601,"",0)</f>
        <v/>
      </c>
      <c r="BQ48" s="21" t="str">
        <f>_xlfn.XLOOKUP(BO48,Admin!$A$2:$A$601,Admin!$D$2:$D$601,"",0)</f>
        <v/>
      </c>
      <c r="BR48" s="21" t="str">
        <f>_xlfn.XLOOKUP(BO48,Admin!$A$2:$A$601,Admin!$E$2:$E$601,"",0)</f>
        <v/>
      </c>
      <c r="BS48" s="114"/>
      <c r="BT48" s="21" t="str">
        <f t="shared" si="12"/>
        <v/>
      </c>
      <c r="BU48" t="str">
        <f>_xlfn.XLOOKUP(BO48,Admin!$A$2:$A$601,Admin!$F$2:$F$601,"",0)</f>
        <v/>
      </c>
      <c r="BV48">
        <f>COUNTIF(BU$7:BU48,BU48)</f>
        <v>32</v>
      </c>
      <c r="BW48" t="str">
        <f>IF(BS48=0,"",IF(BV48&lt;3,COUNTIF(BV$7:BV48,"&lt;3"),0))</f>
        <v/>
      </c>
      <c r="BX48" t="str">
        <f t="shared" si="13"/>
        <v/>
      </c>
      <c r="BZ48" s="45"/>
      <c r="CA48" s="21" t="str">
        <f>_xlfn.XLOOKUP(BZ48,Admin!$A$2:$A$601,Admin!$C$2:$C$601,"",0)</f>
        <v/>
      </c>
      <c r="CB48" s="21" t="str">
        <f>_xlfn.XLOOKUP(BZ48,Admin!$A$2:$A$601,Admin!$D$2:$D$601,"",0)</f>
        <v/>
      </c>
      <c r="CC48" s="21" t="str">
        <f>_xlfn.XLOOKUP(BZ48,Admin!$A$2:$A$601,Admin!$E$2:$E$601,"",0)</f>
        <v/>
      </c>
      <c r="CD48" s="84"/>
      <c r="CE48" s="21" t="str">
        <f t="shared" si="14"/>
        <v/>
      </c>
      <c r="CF48" t="str">
        <f>_xlfn.XLOOKUP(BZ48,Admin!$A$2:$A$601,Admin!$F$2:$F$601,"",0)</f>
        <v/>
      </c>
      <c r="CG48">
        <f>COUNTIF(CF$7:CF48,CF48)</f>
        <v>31</v>
      </c>
      <c r="CH48" t="str">
        <f>IF(CD48=0,"",IF(CG48&lt;3,COUNTIF(CG$7:CG48,"&lt;3"),0))</f>
        <v/>
      </c>
      <c r="CI48" t="str">
        <f t="shared" si="15"/>
        <v/>
      </c>
      <c r="CK48" s="45"/>
      <c r="CL48" s="21" t="str">
        <f>_xlfn.XLOOKUP(CK48,Admin!$A$2:$A$601,Admin!$C$2:$C$601,"",0)</f>
        <v/>
      </c>
      <c r="CM48" s="21" t="str">
        <f>_xlfn.XLOOKUP(CK48,Admin!$A$2:$A$601,Admin!$D$2:$D$601,"",0)</f>
        <v/>
      </c>
      <c r="CN48" s="21" t="str">
        <f>_xlfn.XLOOKUP(CK48,Admin!$A$2:$A$601,Admin!$E$2:$E$601,"",0)</f>
        <v/>
      </c>
      <c r="CO48" s="84"/>
      <c r="CP48" s="21" t="str">
        <f t="shared" si="16"/>
        <v/>
      </c>
      <c r="CQ48" t="str">
        <f>_xlfn.XLOOKUP(CK48,Admin!$A$2:$A$601,Admin!$F$2:$F$601,"",0)</f>
        <v/>
      </c>
      <c r="CR48">
        <f>COUNTIF(CQ$7:CQ48,CQ48)</f>
        <v>29</v>
      </c>
      <c r="CS48" t="str">
        <f>IF(CO48=0,"",IF(CR48&lt;3,COUNTIF(CR$7:CR48,"&lt;3"),0))</f>
        <v/>
      </c>
      <c r="CT48" t="str">
        <f t="shared" si="17"/>
        <v/>
      </c>
    </row>
    <row r="49" spans="1:98"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25</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28</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28</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23</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114"/>
      <c r="AX49" s="21" t="str">
        <f t="shared" si="8"/>
        <v/>
      </c>
      <c r="AY49" t="str">
        <f>_xlfn.XLOOKUP(AS49,Admin!$A$2:$A$601,Admin!$F$2:$F$601,"",0)</f>
        <v/>
      </c>
      <c r="AZ49">
        <f>COUNTIF(AY$7:AY49,AY49)</f>
        <v>28</v>
      </c>
      <c r="BA49" t="str">
        <f>IF(AW49=0,"",IF(AZ49&lt;3,COUNTIF(AZ$7:AZ49,"&lt;3"),0))</f>
        <v/>
      </c>
      <c r="BB49" t="str">
        <f t="shared" si="9"/>
        <v/>
      </c>
      <c r="BD49" s="45"/>
      <c r="BE49" s="21" t="str">
        <f>_xlfn.XLOOKUP(BD49,Admin!$A$2:$A$601,Admin!$C$2:$C$601,"",0)</f>
        <v/>
      </c>
      <c r="BF49" s="21" t="str">
        <f>_xlfn.XLOOKUP(BD49,Admin!$A$2:$A$601,Admin!$D$2:$D$601,"",0)</f>
        <v/>
      </c>
      <c r="BG49" s="21" t="str">
        <f>_xlfn.XLOOKUP(BD49,Admin!$A$2:$A$601,Admin!$E$2:$E$601,"",0)</f>
        <v/>
      </c>
      <c r="BH49" s="114"/>
      <c r="BI49" s="21" t="str">
        <f t="shared" si="10"/>
        <v/>
      </c>
      <c r="BJ49" t="str">
        <f>_xlfn.XLOOKUP(BD49,Admin!$A$2:$A$601,Admin!$F$2:$F$601,"",0)</f>
        <v/>
      </c>
      <c r="BK49">
        <f>COUNTIF(BJ$7:BJ49,BJ49)</f>
        <v>16</v>
      </c>
      <c r="BL49" t="str">
        <f>IF(BH49=0,"",IF(BK49&lt;3,COUNTIF(BK$7:BK49,"&lt;3"),0))</f>
        <v/>
      </c>
      <c r="BM49" t="str">
        <f t="shared" si="11"/>
        <v/>
      </c>
      <c r="BO49" s="45"/>
      <c r="BP49" s="21" t="str">
        <f>_xlfn.XLOOKUP(BO49,Admin!$A$2:$A$601,Admin!$C$2:$C$601,"",0)</f>
        <v/>
      </c>
      <c r="BQ49" s="21" t="str">
        <f>_xlfn.XLOOKUP(BO49,Admin!$A$2:$A$601,Admin!$D$2:$D$601,"",0)</f>
        <v/>
      </c>
      <c r="BR49" s="21" t="str">
        <f>_xlfn.XLOOKUP(BO49,Admin!$A$2:$A$601,Admin!$E$2:$E$601,"",0)</f>
        <v/>
      </c>
      <c r="BS49" s="114"/>
      <c r="BT49" s="21" t="str">
        <f t="shared" si="12"/>
        <v/>
      </c>
      <c r="BU49" t="str">
        <f>_xlfn.XLOOKUP(BO49,Admin!$A$2:$A$601,Admin!$F$2:$F$601,"",0)</f>
        <v/>
      </c>
      <c r="BV49">
        <f>COUNTIF(BU$7:BU49,BU49)</f>
        <v>33</v>
      </c>
      <c r="BW49" t="str">
        <f>IF(BS49=0,"",IF(BV49&lt;3,COUNTIF(BV$7:BV49,"&lt;3"),0))</f>
        <v/>
      </c>
      <c r="BX49" t="str">
        <f t="shared" si="13"/>
        <v/>
      </c>
      <c r="BZ49" s="45"/>
      <c r="CA49" s="21" t="str">
        <f>_xlfn.XLOOKUP(BZ49,Admin!$A$2:$A$601,Admin!$C$2:$C$601,"",0)</f>
        <v/>
      </c>
      <c r="CB49" s="21" t="str">
        <f>_xlfn.XLOOKUP(BZ49,Admin!$A$2:$A$601,Admin!$D$2:$D$601,"",0)</f>
        <v/>
      </c>
      <c r="CC49" s="21" t="str">
        <f>_xlfn.XLOOKUP(BZ49,Admin!$A$2:$A$601,Admin!$E$2:$E$601,"",0)</f>
        <v/>
      </c>
      <c r="CD49" s="84"/>
      <c r="CE49" s="21" t="str">
        <f t="shared" si="14"/>
        <v/>
      </c>
      <c r="CF49" t="str">
        <f>_xlfn.XLOOKUP(BZ49,Admin!$A$2:$A$601,Admin!$F$2:$F$601,"",0)</f>
        <v/>
      </c>
      <c r="CG49">
        <f>COUNTIF(CF$7:CF49,CF49)</f>
        <v>32</v>
      </c>
      <c r="CH49" t="str">
        <f>IF(CD49=0,"",IF(CG49&lt;3,COUNTIF(CG$7:CG49,"&lt;3"),0))</f>
        <v/>
      </c>
      <c r="CI49" t="str">
        <f t="shared" si="15"/>
        <v/>
      </c>
      <c r="CK49" s="45"/>
      <c r="CL49" s="21" t="str">
        <f>_xlfn.XLOOKUP(CK49,Admin!$A$2:$A$601,Admin!$C$2:$C$601,"",0)</f>
        <v/>
      </c>
      <c r="CM49" s="21" t="str">
        <f>_xlfn.XLOOKUP(CK49,Admin!$A$2:$A$601,Admin!$D$2:$D$601,"",0)</f>
        <v/>
      </c>
      <c r="CN49" s="21" t="str">
        <f>_xlfn.XLOOKUP(CK49,Admin!$A$2:$A$601,Admin!$E$2:$E$601,"",0)</f>
        <v/>
      </c>
      <c r="CO49" s="84"/>
      <c r="CP49" s="21" t="str">
        <f t="shared" si="16"/>
        <v/>
      </c>
      <c r="CQ49" t="str">
        <f>_xlfn.XLOOKUP(CK49,Admin!$A$2:$A$601,Admin!$F$2:$F$601,"",0)</f>
        <v/>
      </c>
      <c r="CR49">
        <f>COUNTIF(CQ$7:CQ49,CQ49)</f>
        <v>30</v>
      </c>
      <c r="CS49" t="str">
        <f>IF(CO49=0,"",IF(CR49&lt;3,COUNTIF(CR$7:CR49,"&lt;3"),0))</f>
        <v/>
      </c>
      <c r="CT49" t="str">
        <f t="shared" si="17"/>
        <v/>
      </c>
    </row>
    <row r="50" spans="1:98"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26</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29</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29</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24</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114"/>
      <c r="AX50" s="21" t="str">
        <f t="shared" si="8"/>
        <v/>
      </c>
      <c r="AY50" t="str">
        <f>_xlfn.XLOOKUP(AS50,Admin!$A$2:$A$601,Admin!$F$2:$F$601,"",0)</f>
        <v/>
      </c>
      <c r="AZ50">
        <f>COUNTIF(AY$7:AY50,AY50)</f>
        <v>29</v>
      </c>
      <c r="BA50" t="str">
        <f>IF(AW50=0,"",IF(AZ50&lt;3,COUNTIF(AZ$7:AZ50,"&lt;3"),0))</f>
        <v/>
      </c>
      <c r="BB50" t="str">
        <f t="shared" si="9"/>
        <v/>
      </c>
      <c r="BD50" s="45"/>
      <c r="BE50" s="21" t="str">
        <f>_xlfn.XLOOKUP(BD50,Admin!$A$2:$A$601,Admin!$C$2:$C$601,"",0)</f>
        <v/>
      </c>
      <c r="BF50" s="21" t="str">
        <f>_xlfn.XLOOKUP(BD50,Admin!$A$2:$A$601,Admin!$D$2:$D$601,"",0)</f>
        <v/>
      </c>
      <c r="BG50" s="21" t="str">
        <f>_xlfn.XLOOKUP(BD50,Admin!$A$2:$A$601,Admin!$E$2:$E$601,"",0)</f>
        <v/>
      </c>
      <c r="BH50" s="114"/>
      <c r="BI50" s="21" t="str">
        <f t="shared" si="10"/>
        <v/>
      </c>
      <c r="BJ50" t="str">
        <f>_xlfn.XLOOKUP(BD50,Admin!$A$2:$A$601,Admin!$F$2:$F$601,"",0)</f>
        <v/>
      </c>
      <c r="BK50">
        <f>COUNTIF(BJ$7:BJ50,BJ50)</f>
        <v>17</v>
      </c>
      <c r="BL50" t="str">
        <f>IF(BH50=0,"",IF(BK50&lt;3,COUNTIF(BK$7:BK50,"&lt;3"),0))</f>
        <v/>
      </c>
      <c r="BM50" t="str">
        <f t="shared" si="11"/>
        <v/>
      </c>
      <c r="BO50" s="45"/>
      <c r="BP50" s="21" t="str">
        <f>_xlfn.XLOOKUP(BO50,Admin!$A$2:$A$601,Admin!$C$2:$C$601,"",0)</f>
        <v/>
      </c>
      <c r="BQ50" s="21" t="str">
        <f>_xlfn.XLOOKUP(BO50,Admin!$A$2:$A$601,Admin!$D$2:$D$601,"",0)</f>
        <v/>
      </c>
      <c r="BR50" s="21" t="str">
        <f>_xlfn.XLOOKUP(BO50,Admin!$A$2:$A$601,Admin!$E$2:$E$601,"",0)</f>
        <v/>
      </c>
      <c r="BS50" s="114"/>
      <c r="BT50" s="21" t="str">
        <f t="shared" si="12"/>
        <v/>
      </c>
      <c r="BU50" t="str">
        <f>_xlfn.XLOOKUP(BO50,Admin!$A$2:$A$601,Admin!$F$2:$F$601,"",0)</f>
        <v/>
      </c>
      <c r="BV50">
        <f>COUNTIF(BU$7:BU50,BU50)</f>
        <v>34</v>
      </c>
      <c r="BW50" t="str">
        <f>IF(BS50=0,"",IF(BV50&lt;3,COUNTIF(BV$7:BV50,"&lt;3"),0))</f>
        <v/>
      </c>
      <c r="BX50" t="str">
        <f t="shared" si="13"/>
        <v/>
      </c>
      <c r="BZ50" s="45"/>
      <c r="CA50" s="21" t="str">
        <f>_xlfn.XLOOKUP(BZ50,Admin!$A$2:$A$601,Admin!$C$2:$C$601,"",0)</f>
        <v/>
      </c>
      <c r="CB50" s="21" t="str">
        <f>_xlfn.XLOOKUP(BZ50,Admin!$A$2:$A$601,Admin!$D$2:$D$601,"",0)</f>
        <v/>
      </c>
      <c r="CC50" s="21" t="str">
        <f>_xlfn.XLOOKUP(BZ50,Admin!$A$2:$A$601,Admin!$E$2:$E$601,"",0)</f>
        <v/>
      </c>
      <c r="CD50" s="84"/>
      <c r="CE50" s="21" t="str">
        <f t="shared" si="14"/>
        <v/>
      </c>
      <c r="CF50" t="str">
        <f>_xlfn.XLOOKUP(BZ50,Admin!$A$2:$A$601,Admin!$F$2:$F$601,"",0)</f>
        <v/>
      </c>
      <c r="CG50">
        <f>COUNTIF(CF$7:CF50,CF50)</f>
        <v>33</v>
      </c>
      <c r="CH50" t="str">
        <f>IF(CD50=0,"",IF(CG50&lt;3,COUNTIF(CG$7:CG50,"&lt;3"),0))</f>
        <v/>
      </c>
      <c r="CI50" t="str">
        <f t="shared" si="15"/>
        <v/>
      </c>
      <c r="CK50" s="45"/>
      <c r="CL50" s="21" t="str">
        <f>_xlfn.XLOOKUP(CK50,Admin!$A$2:$A$601,Admin!$C$2:$C$601,"",0)</f>
        <v/>
      </c>
      <c r="CM50" s="21" t="str">
        <f>_xlfn.XLOOKUP(CK50,Admin!$A$2:$A$601,Admin!$D$2:$D$601,"",0)</f>
        <v/>
      </c>
      <c r="CN50" s="21" t="str">
        <f>_xlfn.XLOOKUP(CK50,Admin!$A$2:$A$601,Admin!$E$2:$E$601,"",0)</f>
        <v/>
      </c>
      <c r="CO50" s="84"/>
      <c r="CP50" s="21" t="str">
        <f t="shared" si="16"/>
        <v/>
      </c>
      <c r="CQ50" t="str">
        <f>_xlfn.XLOOKUP(CK50,Admin!$A$2:$A$601,Admin!$F$2:$F$601,"",0)</f>
        <v/>
      </c>
      <c r="CR50">
        <f>COUNTIF(CQ$7:CQ50,CQ50)</f>
        <v>31</v>
      </c>
      <c r="CS50" t="str">
        <f>IF(CO50=0,"",IF(CR50&lt;3,COUNTIF(CR$7:CR50,"&lt;3"),0))</f>
        <v/>
      </c>
      <c r="CT50" t="str">
        <f t="shared" si="17"/>
        <v/>
      </c>
    </row>
  </sheetData>
  <sortState xmlns:xlrd2="http://schemas.microsoft.com/office/spreadsheetml/2017/richdata2" ref="CK7:CP50">
    <sortCondition ref="CP7:CP50"/>
  </sortState>
  <mergeCells count="11">
    <mergeCell ref="BC16:BC17"/>
    <mergeCell ref="BD3:BI3"/>
    <mergeCell ref="AS3:AX3"/>
    <mergeCell ref="BO3:BT3"/>
    <mergeCell ref="BZ3:CE3"/>
    <mergeCell ref="A1:U1"/>
    <mergeCell ref="CK3:CT3"/>
    <mergeCell ref="W3:AB3"/>
    <mergeCell ref="A3:F3"/>
    <mergeCell ref="L3:Q3"/>
    <mergeCell ref="AH3:AM3"/>
  </mergeCells>
  <conditionalFormatting sqref="F7:F50">
    <cfRule type="duplicateValues" dxfId="189" priority="161"/>
  </conditionalFormatting>
  <conditionalFormatting sqref="Q7:Q50">
    <cfRule type="duplicateValues" dxfId="188" priority="112"/>
  </conditionalFormatting>
  <conditionalFormatting sqref="AB7:AB50">
    <cfRule type="duplicateValues" dxfId="187" priority="107"/>
  </conditionalFormatting>
  <conditionalFormatting sqref="AM7:AM50">
    <cfRule type="duplicateValues" dxfId="186" priority="102"/>
  </conditionalFormatting>
  <conditionalFormatting sqref="BI7:BI50">
    <cfRule type="duplicateValues" dxfId="185" priority="97"/>
  </conditionalFormatting>
  <conditionalFormatting sqref="BT7:BT50">
    <cfRule type="duplicateValues" dxfId="184" priority="92"/>
  </conditionalFormatting>
  <conditionalFormatting sqref="CE7:CE50">
    <cfRule type="duplicateValues" dxfId="183" priority="87"/>
  </conditionalFormatting>
  <conditionalFormatting sqref="CP7:CP50">
    <cfRule type="duplicateValues" dxfId="182" priority="82"/>
  </conditionalFormatting>
  <conditionalFormatting sqref="AX7:AX50">
    <cfRule type="duplicateValues" dxfId="181" priority="77"/>
  </conditionalFormatting>
  <conditionalFormatting sqref="BP7:BP50">
    <cfRule type="containsBlanks" dxfId="180" priority="33" stopIfTrue="1">
      <formula>LEN(TRIM(BP7))=0</formula>
    </cfRule>
    <cfRule type="containsText" dxfId="179" priority="34" operator="containsText" text="U11G">
      <formula>NOT(ISERROR(SEARCH("U11G",BP7)))</formula>
    </cfRule>
    <cfRule type="containsText" dxfId="178" priority="35" operator="containsText" text="U13">
      <formula>NOT(ISERROR(SEARCH("U13",BP7)))</formula>
    </cfRule>
    <cfRule type="containsText" dxfId="177" priority="36" operator="containsText" text="U15">
      <formula>NOT(ISERROR(SEARCH("U15",BP7)))</formula>
    </cfRule>
  </conditionalFormatting>
  <conditionalFormatting sqref="CA7:CA50">
    <cfRule type="containsBlanks" dxfId="176" priority="29" stopIfTrue="1">
      <formula>LEN(TRIM(CA7))=0</formula>
    </cfRule>
    <cfRule type="containsText" dxfId="175" priority="30" operator="containsText" text="U11G">
      <formula>NOT(ISERROR(SEARCH("U11G",CA7)))</formula>
    </cfRule>
    <cfRule type="containsText" dxfId="174" priority="31" operator="containsText" text="U13">
      <formula>NOT(ISERROR(SEARCH("U13",CA7)))</formula>
    </cfRule>
    <cfRule type="containsText" dxfId="173" priority="32" operator="containsText" text="U15">
      <formula>NOT(ISERROR(SEARCH("U15",CA7)))</formula>
    </cfRule>
  </conditionalFormatting>
  <conditionalFormatting sqref="CL7:CL50">
    <cfRule type="containsBlanks" dxfId="172" priority="25" stopIfTrue="1">
      <formula>LEN(TRIM(CL7))=0</formula>
    </cfRule>
    <cfRule type="containsText" dxfId="171" priority="26" operator="containsText" text="U11G">
      <formula>NOT(ISERROR(SEARCH("U11G",CL7)))</formula>
    </cfRule>
    <cfRule type="containsText" dxfId="170" priority="27" operator="containsText" text="U13">
      <formula>NOT(ISERROR(SEARCH("U13",CL7)))</formula>
    </cfRule>
    <cfRule type="containsText" dxfId="169" priority="28" operator="containsText" text="U15">
      <formula>NOT(ISERROR(SEARCH("U15",CL7)))</formula>
    </cfRule>
  </conditionalFormatting>
  <conditionalFormatting sqref="B7:B50">
    <cfRule type="containsBlanks" dxfId="168" priority="21" stopIfTrue="1">
      <formula>LEN(TRIM(B7))=0</formula>
    </cfRule>
    <cfRule type="containsText" dxfId="167" priority="22" operator="containsText" text="U11G">
      <formula>NOT(ISERROR(SEARCH("U11G",B7)))</formula>
    </cfRule>
    <cfRule type="containsText" dxfId="166" priority="23" operator="containsText" text="U13">
      <formula>NOT(ISERROR(SEARCH("U13",B7)))</formula>
    </cfRule>
    <cfRule type="containsText" dxfId="165" priority="24" operator="containsText" text="U15">
      <formula>NOT(ISERROR(SEARCH("U15",B7)))</formula>
    </cfRule>
  </conditionalFormatting>
  <conditionalFormatting sqref="M7:M50">
    <cfRule type="containsBlanks" dxfId="164" priority="17" stopIfTrue="1">
      <formula>LEN(TRIM(M7))=0</formula>
    </cfRule>
    <cfRule type="containsText" dxfId="163" priority="18" operator="containsText" text="U11G">
      <formula>NOT(ISERROR(SEARCH("U11G",M7)))</formula>
    </cfRule>
    <cfRule type="containsText" dxfId="162" priority="19" operator="containsText" text="U13">
      <formula>NOT(ISERROR(SEARCH("U13",M7)))</formula>
    </cfRule>
    <cfRule type="containsText" dxfId="161" priority="20" operator="containsText" text="U15">
      <formula>NOT(ISERROR(SEARCH("U15",M7)))</formula>
    </cfRule>
  </conditionalFormatting>
  <conditionalFormatting sqref="X7:X50">
    <cfRule type="containsBlanks" dxfId="160" priority="13" stopIfTrue="1">
      <formula>LEN(TRIM(X7))=0</formula>
    </cfRule>
    <cfRule type="containsText" dxfId="159" priority="14" operator="containsText" text="U11G">
      <formula>NOT(ISERROR(SEARCH("U11G",X7)))</formula>
    </cfRule>
    <cfRule type="containsText" dxfId="158" priority="15" operator="containsText" text="U13">
      <formula>NOT(ISERROR(SEARCH("U13",X7)))</formula>
    </cfRule>
    <cfRule type="containsText" dxfId="157" priority="16" operator="containsText" text="U15">
      <formula>NOT(ISERROR(SEARCH("U15",X7)))</formula>
    </cfRule>
  </conditionalFormatting>
  <conditionalFormatting sqref="AI7:AI50">
    <cfRule type="containsBlanks" dxfId="156" priority="9" stopIfTrue="1">
      <formula>LEN(TRIM(AI7))=0</formula>
    </cfRule>
    <cfRule type="containsText" dxfId="155" priority="10" operator="containsText" text="U11G">
      <formula>NOT(ISERROR(SEARCH("U11G",AI7)))</formula>
    </cfRule>
    <cfRule type="containsText" dxfId="154" priority="11" operator="containsText" text="U13">
      <formula>NOT(ISERROR(SEARCH("U13",AI7)))</formula>
    </cfRule>
    <cfRule type="containsText" dxfId="153" priority="12" operator="containsText" text="U15">
      <formula>NOT(ISERROR(SEARCH("U15",AI7)))</formula>
    </cfRule>
  </conditionalFormatting>
  <conditionalFormatting sqref="AT7:AT50">
    <cfRule type="containsBlanks" dxfId="152" priority="5" stopIfTrue="1">
      <formula>LEN(TRIM(AT7))=0</formula>
    </cfRule>
    <cfRule type="containsText" dxfId="151" priority="6" operator="containsText" text="U11G">
      <formula>NOT(ISERROR(SEARCH("U11G",AT7)))</formula>
    </cfRule>
    <cfRule type="containsText" dxfId="150" priority="7" operator="containsText" text="U13">
      <formula>NOT(ISERROR(SEARCH("U13",AT7)))</formula>
    </cfRule>
    <cfRule type="containsText" dxfId="149" priority="8" operator="containsText" text="U15">
      <formula>NOT(ISERROR(SEARCH("U15",AT7)))</formula>
    </cfRule>
  </conditionalFormatting>
  <conditionalFormatting sqref="BE7:BE50">
    <cfRule type="containsBlanks" dxfId="148" priority="1" stopIfTrue="1">
      <formula>LEN(TRIM(BE7))=0</formula>
    </cfRule>
    <cfRule type="containsText" dxfId="147" priority="2" operator="containsText" text="U11G">
      <formula>NOT(ISERROR(SEARCH("U11G",BE7)))</formula>
    </cfRule>
    <cfRule type="containsText" dxfId="146" priority="3" operator="containsText" text="U13">
      <formula>NOT(ISERROR(SEARCH("U13",BE7)))</formula>
    </cfRule>
    <cfRule type="containsText" dxfId="145" priority="4" operator="containsText" text="U15">
      <formula>NOT(ISERROR(SEARCH("U15",BE7)))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sortu11bf">
                <anchor moveWithCells="1" sizeWithCells="1">
                  <from>
                    <xdr:col>1</xdr:col>
                    <xdr:colOff>406400</xdr:colOff>
                    <xdr:row>0</xdr:row>
                    <xdr:rowOff>57150</xdr:rowOff>
                  </from>
                  <to>
                    <xdr:col>3</xdr:col>
                    <xdr:colOff>247650</xdr:colOff>
                    <xdr:row>0</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4987-494D-435E-89B7-3BF7EC810BEA}">
  <sheetPr codeName="Sheet10">
    <tabColor rgb="FFFFEFFF"/>
  </sheetPr>
  <dimension ref="A1:CT50"/>
  <sheetViews>
    <sheetView topLeftCell="BN1" zoomScale="87" zoomScaleNormal="55" workbookViewId="0">
      <selection activeCell="CK6" sqref="CK6:CP50"/>
    </sheetView>
  </sheetViews>
  <sheetFormatPr defaultRowHeight="14.5" x14ac:dyDescent="0.35"/>
  <cols>
    <col min="1" max="2" width="8.7265625" customWidth="1"/>
    <col min="3" max="3" width="15.26953125" customWidth="1"/>
    <col min="4" max="4" width="18" customWidth="1"/>
    <col min="5" max="5" width="8.7265625" style="123" customWidth="1"/>
    <col min="6" max="6" width="7.453125" customWidth="1"/>
    <col min="7" max="7" width="4.90625" hidden="1" customWidth="1"/>
    <col min="8" max="9" width="3" hidden="1" customWidth="1"/>
    <col min="10" max="10" width="5.90625" customWidth="1"/>
    <col min="11" max="13" width="8.7265625" customWidth="1"/>
    <col min="14" max="14" width="15.26953125" customWidth="1"/>
    <col min="15" max="15" width="18" customWidth="1"/>
    <col min="16" max="16" width="8.7265625" style="123" customWidth="1"/>
    <col min="17" max="17" width="7.453125" customWidth="1"/>
    <col min="18" max="18" width="4.90625" hidden="1" customWidth="1"/>
    <col min="19" max="20" width="3" hidden="1" customWidth="1"/>
    <col min="21" max="21" width="5.90625" bestFit="1" customWidth="1"/>
    <col min="25" max="25" width="15.26953125" customWidth="1"/>
    <col min="26" max="26" width="18" customWidth="1"/>
    <col min="27" max="27" width="8.7265625" style="127"/>
    <col min="28" max="28" width="7.453125" bestFit="1" customWidth="1"/>
    <col min="29" max="29" width="4.90625" hidden="1" customWidth="1"/>
    <col min="30" max="31" width="3" hidden="1" customWidth="1"/>
    <col min="32" max="32" width="5.90625" bestFit="1" customWidth="1"/>
    <col min="33" max="33" width="7.26953125" customWidth="1"/>
    <col min="36" max="36" width="15.7265625" customWidth="1"/>
    <col min="37" max="37" width="21" customWidth="1"/>
    <col min="38" max="38" width="8.7265625" style="127"/>
    <col min="39" max="39" width="7.453125" bestFit="1" customWidth="1"/>
    <col min="40" max="40" width="4.90625" hidden="1" customWidth="1"/>
    <col min="41" max="41" width="3" hidden="1" customWidth="1"/>
    <col min="42" max="42" width="2" hidden="1" customWidth="1"/>
    <col min="43" max="43" width="5.90625" bestFit="1" customWidth="1"/>
    <col min="47" max="47" width="14.26953125" customWidth="1"/>
    <col min="48" max="48" width="14" customWidth="1"/>
    <col min="49" max="49" width="8.7265625" style="127"/>
    <col min="50" max="50" width="7.453125" bestFit="1" customWidth="1"/>
    <col min="51" max="51" width="4.90625" hidden="1" customWidth="1"/>
    <col min="52" max="53" width="3" hidden="1" customWidth="1"/>
    <col min="54" max="54" width="5.90625" bestFit="1" customWidth="1"/>
    <col min="58" max="58" width="13.26953125" customWidth="1"/>
    <col min="59" max="59" width="14" customWidth="1"/>
    <col min="60" max="60" width="8.7265625" style="127"/>
    <col min="61" max="61" width="7.453125" bestFit="1" customWidth="1"/>
    <col min="62" max="62" width="4.90625" hidden="1" customWidth="1"/>
    <col min="63" max="64" width="3" hidden="1" customWidth="1"/>
    <col min="65" max="65" width="5.90625" bestFit="1" customWidth="1"/>
    <col min="67" max="68" width="8.7265625" customWidth="1"/>
    <col min="69" max="69" width="14.26953125" customWidth="1"/>
    <col min="70" max="70" width="16" customWidth="1"/>
    <col min="71" max="71" width="8.7265625" style="127" customWidth="1"/>
    <col min="72" max="72" width="8.7265625" customWidth="1"/>
    <col min="73" max="75" width="8.7265625" hidden="1" customWidth="1"/>
    <col min="76" max="77" width="8.7265625" customWidth="1"/>
    <col min="80" max="80" width="15.26953125" customWidth="1"/>
    <col min="81" max="81" width="14.81640625" customWidth="1"/>
    <col min="82" max="82" width="8.7265625" style="123"/>
    <col min="83" max="83" width="7.453125" bestFit="1" customWidth="1"/>
    <col min="84" max="84" width="4.90625" hidden="1" customWidth="1"/>
    <col min="85" max="85" width="3" hidden="1" customWidth="1"/>
    <col min="86" max="86" width="2" hidden="1" customWidth="1"/>
    <col min="87" max="87" width="5.90625" bestFit="1" customWidth="1"/>
    <col min="88" max="88" width="7.36328125" customWidth="1"/>
    <col min="91" max="91" width="12.26953125" customWidth="1"/>
    <col min="92" max="92" width="12.7265625" customWidth="1"/>
    <col min="93" max="93" width="8.7265625" style="123"/>
    <col min="94" max="94" width="7.453125" bestFit="1" customWidth="1"/>
    <col min="95" max="95" width="4.90625" hidden="1" customWidth="1"/>
    <col min="96" max="96" width="3" hidden="1" customWidth="1"/>
    <col min="97" max="97" width="2" hidden="1" customWidth="1"/>
    <col min="98" max="98" width="5.90625" bestFit="1" customWidth="1"/>
    <col min="99" max="99" width="8.7265625" customWidth="1"/>
  </cols>
  <sheetData>
    <row r="1" spans="1:98" ht="31" x14ac:dyDescent="0.7">
      <c r="A1" s="156" t="s">
        <v>557</v>
      </c>
      <c r="B1" s="156"/>
      <c r="C1" s="156"/>
      <c r="D1" s="156"/>
      <c r="E1" s="156"/>
      <c r="F1" s="156"/>
      <c r="G1" s="156"/>
      <c r="H1" s="156"/>
      <c r="I1" s="156"/>
      <c r="J1" s="156"/>
      <c r="K1" s="156"/>
      <c r="L1" s="156"/>
      <c r="M1" s="156"/>
      <c r="N1" s="156"/>
      <c r="O1" s="156"/>
      <c r="P1" s="156"/>
      <c r="Q1" s="167"/>
      <c r="R1" s="63"/>
      <c r="S1" s="63"/>
      <c r="T1" s="63"/>
      <c r="U1" s="63"/>
      <c r="V1" s="48"/>
      <c r="W1" s="48"/>
      <c r="X1" s="48"/>
      <c r="Y1" s="48"/>
      <c r="Z1" s="48"/>
      <c r="AA1" s="124"/>
      <c r="AB1" s="48"/>
      <c r="AC1" s="48"/>
      <c r="AD1" s="48"/>
      <c r="AE1" s="48"/>
      <c r="AF1" s="48"/>
      <c r="AG1" s="48"/>
      <c r="AH1" s="48"/>
    </row>
    <row r="3" spans="1:98" x14ac:dyDescent="0.35">
      <c r="A3" s="161" t="s">
        <v>61</v>
      </c>
      <c r="B3" s="161"/>
      <c r="C3" s="161"/>
      <c r="D3" s="161"/>
      <c r="E3" s="161"/>
      <c r="F3" s="161"/>
      <c r="G3" s="60"/>
      <c r="H3" s="60"/>
      <c r="I3" s="60"/>
      <c r="J3" s="60"/>
      <c r="L3" s="161" t="s">
        <v>57</v>
      </c>
      <c r="M3" s="161"/>
      <c r="N3" s="161"/>
      <c r="O3" s="161"/>
      <c r="P3" s="161"/>
      <c r="Q3" s="161"/>
      <c r="R3" s="60"/>
      <c r="S3" s="60"/>
      <c r="T3" s="60"/>
      <c r="U3" s="60"/>
      <c r="W3" s="160" t="s">
        <v>63</v>
      </c>
      <c r="X3" s="160"/>
      <c r="Y3" s="160"/>
      <c r="Z3" s="160"/>
      <c r="AA3" s="160"/>
      <c r="AB3" s="160"/>
      <c r="AC3" s="56"/>
      <c r="AD3" s="56"/>
      <c r="AE3" s="56"/>
      <c r="AF3" s="56"/>
      <c r="AH3" s="162" t="s">
        <v>46</v>
      </c>
      <c r="AI3" s="162"/>
      <c r="AJ3" s="162"/>
      <c r="AK3" s="162"/>
      <c r="AL3" s="162"/>
      <c r="AM3" s="162"/>
      <c r="AN3" s="61"/>
      <c r="AO3" s="61"/>
      <c r="AP3" s="61"/>
      <c r="AQ3" s="61"/>
      <c r="AS3" s="164" t="s">
        <v>58</v>
      </c>
      <c r="AT3" s="164"/>
      <c r="AU3" s="164"/>
      <c r="AV3" s="164"/>
      <c r="AW3" s="164"/>
      <c r="AX3" s="164"/>
      <c r="AY3" s="57"/>
      <c r="AZ3" s="57"/>
      <c r="BA3" s="57"/>
      <c r="BB3" s="57"/>
      <c r="BD3" s="160" t="s">
        <v>47</v>
      </c>
      <c r="BE3" s="160"/>
      <c r="BF3" s="160"/>
      <c r="BG3" s="160"/>
      <c r="BH3" s="160"/>
      <c r="BI3" s="160"/>
      <c r="BJ3" s="56"/>
      <c r="BK3" s="56"/>
      <c r="BL3" s="56"/>
      <c r="BM3" s="56"/>
      <c r="BO3" s="165" t="s">
        <v>39</v>
      </c>
      <c r="BP3" s="165"/>
      <c r="BQ3" s="165"/>
      <c r="BR3" s="165"/>
      <c r="BS3" s="165"/>
      <c r="BT3" s="165"/>
      <c r="BU3" s="58"/>
      <c r="BV3" s="58"/>
      <c r="BW3" s="58"/>
      <c r="BX3" s="58"/>
      <c r="BZ3" s="166" t="s">
        <v>51</v>
      </c>
      <c r="CA3" s="166"/>
      <c r="CB3" s="166"/>
      <c r="CC3" s="166"/>
      <c r="CD3" s="166"/>
      <c r="CE3" s="166"/>
      <c r="CF3" s="59"/>
      <c r="CG3" s="59"/>
      <c r="CH3" s="59"/>
      <c r="CI3" s="59"/>
      <c r="CK3" s="159" t="s">
        <v>52</v>
      </c>
      <c r="CL3" s="159"/>
      <c r="CM3" s="159"/>
      <c r="CN3" s="159"/>
      <c r="CO3" s="159"/>
      <c r="CP3" s="159"/>
      <c r="CQ3" s="55"/>
      <c r="CR3" s="55"/>
      <c r="CS3" s="55"/>
      <c r="CT3" s="55"/>
    </row>
    <row r="4" spans="1:98"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7"/>
      <c r="AT4" s="47"/>
      <c r="AU4" s="47"/>
      <c r="AV4" s="47"/>
      <c r="AW4" s="129"/>
      <c r="AX4" s="47"/>
      <c r="AY4" s="47"/>
      <c r="AZ4" s="47"/>
      <c r="BA4" s="47"/>
      <c r="BB4" s="47"/>
      <c r="BD4" s="43"/>
      <c r="BE4" s="43"/>
      <c r="BF4" s="43"/>
      <c r="BG4" s="43"/>
      <c r="BH4" s="125"/>
      <c r="BI4" s="43"/>
      <c r="BJ4" s="43"/>
      <c r="BK4" s="43"/>
      <c r="BL4" s="43"/>
      <c r="BM4" s="43"/>
      <c r="BO4" s="41"/>
      <c r="BP4" s="41"/>
      <c r="BQ4" s="41"/>
      <c r="BR4" s="41"/>
      <c r="BS4" s="130"/>
      <c r="BT4" s="41"/>
      <c r="BU4" s="41"/>
      <c r="BV4" s="41"/>
      <c r="BW4" s="41"/>
      <c r="BX4" s="41"/>
      <c r="BZ4" s="44"/>
      <c r="CA4" s="44"/>
      <c r="CB4" s="44"/>
      <c r="CC4" s="44"/>
      <c r="CD4" s="131"/>
      <c r="CE4" s="44"/>
      <c r="CF4" s="44"/>
      <c r="CG4" s="44"/>
      <c r="CH4" s="44"/>
      <c r="CI4" s="44"/>
      <c r="CK4" s="40"/>
      <c r="CL4" s="40"/>
      <c r="CM4" s="40"/>
      <c r="CN4" s="40"/>
      <c r="CO4" s="132"/>
      <c r="CP4" s="40"/>
      <c r="CQ4" s="40"/>
      <c r="CR4" s="40"/>
      <c r="CS4" s="40"/>
      <c r="CT4" s="40"/>
    </row>
    <row r="5" spans="1:98"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7" t="s">
        <v>42</v>
      </c>
      <c r="AT5" s="47"/>
      <c r="AU5" s="47"/>
      <c r="AV5" s="47"/>
      <c r="AW5" s="129"/>
      <c r="AX5" s="47"/>
      <c r="AY5" s="47"/>
      <c r="AZ5" s="47"/>
      <c r="BA5" s="47"/>
      <c r="BB5" s="47"/>
      <c r="BD5" s="43" t="s">
        <v>42</v>
      </c>
      <c r="BE5" s="43"/>
      <c r="BF5" s="43"/>
      <c r="BG5" s="43"/>
      <c r="BH5" s="125"/>
      <c r="BI5" s="43"/>
      <c r="BJ5" s="43"/>
      <c r="BK5" s="43"/>
      <c r="BL5" s="43"/>
      <c r="BM5" s="43"/>
      <c r="BO5" s="41" t="s">
        <v>42</v>
      </c>
      <c r="BP5" s="41"/>
      <c r="BQ5" s="41"/>
      <c r="BR5" s="41"/>
      <c r="BS5" s="130"/>
      <c r="BT5" s="41"/>
      <c r="BU5" s="41"/>
      <c r="BV5" s="41"/>
      <c r="BW5" s="41"/>
      <c r="BX5" s="41"/>
      <c r="BZ5" s="44" t="s">
        <v>42</v>
      </c>
      <c r="CA5" s="44"/>
      <c r="CB5" s="44"/>
      <c r="CC5" s="44"/>
      <c r="CD5" s="131"/>
      <c r="CE5" s="44"/>
      <c r="CF5" s="44"/>
      <c r="CG5" s="44"/>
      <c r="CH5" s="44"/>
      <c r="CI5" s="44"/>
      <c r="CK5" s="40" t="s">
        <v>42</v>
      </c>
      <c r="CL5" s="40"/>
      <c r="CM5" s="40"/>
      <c r="CN5" s="40"/>
      <c r="CO5" s="132"/>
      <c r="CP5" s="40"/>
      <c r="CQ5" s="40"/>
      <c r="CR5" s="40"/>
      <c r="CS5" s="40"/>
      <c r="CT5" s="40"/>
    </row>
    <row r="6" spans="1:98" x14ac:dyDescent="0.35">
      <c r="A6" s="21" t="s">
        <v>29</v>
      </c>
      <c r="B6" s="21" t="s">
        <v>53</v>
      </c>
      <c r="C6" s="21" t="s">
        <v>54</v>
      </c>
      <c r="D6" s="21" t="s">
        <v>55</v>
      </c>
      <c r="E6" s="122" t="s">
        <v>56</v>
      </c>
      <c r="F6" s="21" t="s">
        <v>44</v>
      </c>
      <c r="G6" s="64" t="s">
        <v>72</v>
      </c>
      <c r="H6" s="64"/>
      <c r="I6" s="64"/>
      <c r="J6" s="64" t="s">
        <v>71</v>
      </c>
      <c r="L6" s="21" t="s">
        <v>29</v>
      </c>
      <c r="M6" s="21" t="s">
        <v>53</v>
      </c>
      <c r="N6" s="21" t="s">
        <v>54</v>
      </c>
      <c r="O6" s="21" t="s">
        <v>55</v>
      </c>
      <c r="P6" s="122" t="s">
        <v>56</v>
      </c>
      <c r="Q6" s="21" t="s">
        <v>44</v>
      </c>
      <c r="R6" s="64" t="s">
        <v>72</v>
      </c>
      <c r="S6" s="64"/>
      <c r="T6" s="64"/>
      <c r="U6" s="64" t="s">
        <v>71</v>
      </c>
      <c r="W6" s="21" t="s">
        <v>29</v>
      </c>
      <c r="X6" s="21" t="s">
        <v>53</v>
      </c>
      <c r="Y6" s="21" t="s">
        <v>54</v>
      </c>
      <c r="Z6" s="21" t="s">
        <v>55</v>
      </c>
      <c r="AA6" s="126" t="s">
        <v>56</v>
      </c>
      <c r="AB6" s="21" t="s">
        <v>44</v>
      </c>
      <c r="AC6" s="64" t="s">
        <v>72</v>
      </c>
      <c r="AD6" s="64"/>
      <c r="AE6" s="64"/>
      <c r="AF6" s="64" t="s">
        <v>71</v>
      </c>
      <c r="AH6" s="21" t="s">
        <v>29</v>
      </c>
      <c r="AI6" s="21" t="s">
        <v>53</v>
      </c>
      <c r="AJ6" s="21" t="s">
        <v>54</v>
      </c>
      <c r="AK6" s="21" t="s">
        <v>55</v>
      </c>
      <c r="AL6" s="126" t="s">
        <v>59</v>
      </c>
      <c r="AM6" s="21" t="s">
        <v>44</v>
      </c>
      <c r="AN6" s="64" t="s">
        <v>72</v>
      </c>
      <c r="AO6" s="64"/>
      <c r="AP6" s="64"/>
      <c r="AQ6" s="64" t="s">
        <v>71</v>
      </c>
      <c r="AS6" s="21" t="s">
        <v>29</v>
      </c>
      <c r="AT6" s="21" t="s">
        <v>53</v>
      </c>
      <c r="AU6" s="21" t="s">
        <v>54</v>
      </c>
      <c r="AV6" s="21" t="s">
        <v>55</v>
      </c>
      <c r="AW6" s="126" t="s">
        <v>56</v>
      </c>
      <c r="AX6" s="21" t="s">
        <v>44</v>
      </c>
      <c r="AY6" s="64" t="s">
        <v>72</v>
      </c>
      <c r="AZ6" s="64"/>
      <c r="BA6" s="64"/>
      <c r="BB6" s="64" t="s">
        <v>71</v>
      </c>
      <c r="BD6" s="21" t="s">
        <v>29</v>
      </c>
      <c r="BE6" s="21" t="s">
        <v>53</v>
      </c>
      <c r="BF6" s="21" t="s">
        <v>54</v>
      </c>
      <c r="BG6" s="21" t="s">
        <v>55</v>
      </c>
      <c r="BH6" s="126" t="s">
        <v>60</v>
      </c>
      <c r="BI6" s="21" t="s">
        <v>44</v>
      </c>
      <c r="BJ6" s="64" t="s">
        <v>72</v>
      </c>
      <c r="BK6" s="64"/>
      <c r="BL6" s="64"/>
      <c r="BM6" s="64" t="s">
        <v>71</v>
      </c>
      <c r="BO6" s="21" t="s">
        <v>29</v>
      </c>
      <c r="BP6" s="21" t="s">
        <v>53</v>
      </c>
      <c r="BQ6" s="21" t="s">
        <v>54</v>
      </c>
      <c r="BR6" s="21" t="s">
        <v>55</v>
      </c>
      <c r="BS6" s="126" t="s">
        <v>43</v>
      </c>
      <c r="BT6" s="21" t="s">
        <v>44</v>
      </c>
      <c r="BU6" s="64" t="s">
        <v>72</v>
      </c>
      <c r="BV6" s="64"/>
      <c r="BW6" s="64"/>
      <c r="BX6" s="64" t="s">
        <v>71</v>
      </c>
      <c r="BZ6" s="21" t="s">
        <v>29</v>
      </c>
      <c r="CA6" s="21" t="s">
        <v>53</v>
      </c>
      <c r="CB6" s="21" t="s">
        <v>54</v>
      </c>
      <c r="CC6" s="21" t="s">
        <v>55</v>
      </c>
      <c r="CD6" s="122" t="s">
        <v>56</v>
      </c>
      <c r="CE6" s="21" t="s">
        <v>44</v>
      </c>
      <c r="CF6" s="64" t="s">
        <v>72</v>
      </c>
      <c r="CG6" s="64"/>
      <c r="CH6" s="64"/>
      <c r="CI6" s="64" t="s">
        <v>71</v>
      </c>
      <c r="CK6" s="21" t="s">
        <v>29</v>
      </c>
      <c r="CL6" s="21" t="s">
        <v>53</v>
      </c>
      <c r="CM6" s="21" t="s">
        <v>54</v>
      </c>
      <c r="CN6" s="21" t="s">
        <v>55</v>
      </c>
      <c r="CO6" s="122" t="s">
        <v>56</v>
      </c>
      <c r="CP6" s="21" t="s">
        <v>44</v>
      </c>
      <c r="CQ6" s="64" t="s">
        <v>72</v>
      </c>
      <c r="CR6" s="64"/>
      <c r="CS6" s="64"/>
      <c r="CT6" s="64" t="s">
        <v>71</v>
      </c>
    </row>
    <row r="7" spans="1:98" x14ac:dyDescent="0.35">
      <c r="A7" s="45">
        <v>601</v>
      </c>
      <c r="B7" s="21" t="str">
        <f>_xlfn.XLOOKUP(A7,Admin!$A$2:$A$601,Admin!$C$2:$C$601,"",0)</f>
        <v>U11G WAC</v>
      </c>
      <c r="C7" s="21" t="str">
        <f>_xlfn.XLOOKUP(A7,Admin!$A$2:$A$601,Admin!$D$2:$D$601,"",0)</f>
        <v xml:space="preserve">Savanna </v>
      </c>
      <c r="D7" s="21" t="str">
        <f>_xlfn.XLOOKUP(A7,Admin!$A$2:$A$601,Admin!$E$2:$E$601,"",0)</f>
        <v xml:space="preserve">Hastings </v>
      </c>
      <c r="E7" s="84">
        <v>1.91</v>
      </c>
      <c r="F7" s="21">
        <f t="shared" ref="F7:F50" si="0">IFERROR(RANK(E7,E$7:E$50,0),"")</f>
        <v>1</v>
      </c>
      <c r="G7" t="str">
        <f>_xlfn.XLOOKUP(A7,Admin!$A$2:$A$601,Admin!$F$2:$F$601,"",0)</f>
        <v>WAC</v>
      </c>
      <c r="H7">
        <f>COUNTIF(G$7:G7,G7)</f>
        <v>1</v>
      </c>
      <c r="I7">
        <f>IF(E7=0,"",IF(H7&lt;3,COUNTIF(H$7:H7,"&lt;3"),0))</f>
        <v>1</v>
      </c>
      <c r="J7">
        <f t="shared" ref="J7:J50" si="1">IFERROR(IF(I7&gt;0,VLOOKUP(MIN(F7,I7),scoretb,2,FALSE),""),"")</f>
        <v>12</v>
      </c>
      <c r="L7" s="45">
        <v>201</v>
      </c>
      <c r="M7" s="21" t="str">
        <f>_xlfn.XLOOKUP(L7,Admin!$A$2:$A$601,Admin!$C$2:$C$601,"",0)</f>
        <v>U11G DAC</v>
      </c>
      <c r="N7" s="21" t="str">
        <f>_xlfn.XLOOKUP(L7,Admin!$A$2:$A$601,Admin!$D$2:$D$601,"",0)</f>
        <v>Amelia</v>
      </c>
      <c r="O7" s="21" t="str">
        <f>_xlfn.XLOOKUP(L7,Admin!$A$2:$A$601,Admin!$E$2:$E$601,"",0)</f>
        <v>BETTS</v>
      </c>
      <c r="P7" s="84">
        <v>5.19</v>
      </c>
      <c r="Q7" s="21">
        <f t="shared" ref="Q7:Q50" si="2">IFERROR(RANK(P7,P$7:P$50,0),"")</f>
        <v>1</v>
      </c>
      <c r="R7" t="str">
        <f>_xlfn.XLOOKUP(L7,Admin!$A$2:$A$601,Admin!$F$2:$F$601,"",0)</f>
        <v>DAC</v>
      </c>
      <c r="S7">
        <f>COUNTIF(R$7:R7,R7)</f>
        <v>1</v>
      </c>
      <c r="T7">
        <f>IF(P7=0,"",IF(S7&lt;3,COUNTIF(S$7:S7,"&lt;3"),0))</f>
        <v>1</v>
      </c>
      <c r="U7">
        <f t="shared" ref="U7:U50" si="3">IFERROR(IF(T7&gt;0,VLOOKUP(MIN(Q7,T7),scoretb,2,FALSE),""),"")</f>
        <v>12</v>
      </c>
      <c r="W7" s="45">
        <v>601</v>
      </c>
      <c r="X7" s="21" t="str">
        <f>_xlfn.XLOOKUP(W7,Admin!$A$2:$A$601,Admin!$C$2:$C$601,"",0)</f>
        <v>U11G WAC</v>
      </c>
      <c r="Y7" s="21" t="str">
        <f>_xlfn.XLOOKUP(W7,Admin!$A$2:$A$601,Admin!$D$2:$D$601,"",0)</f>
        <v xml:space="preserve">Savanna </v>
      </c>
      <c r="Z7" s="21" t="str">
        <f>_xlfn.XLOOKUP(W7,Admin!$A$2:$A$601,Admin!$E$2:$E$601,"",0)</f>
        <v xml:space="preserve">Hastings </v>
      </c>
      <c r="AA7" s="114">
        <v>44</v>
      </c>
      <c r="AB7" s="21">
        <f t="shared" ref="AB7:AB50" si="4">IFERROR(RANK(AA7,AA$7:AA$50,0),"")</f>
        <v>1</v>
      </c>
      <c r="AC7" t="str">
        <f>_xlfn.XLOOKUP(W7,Admin!$A$2:$A$601,Admin!$F$2:$F$601,"",0)</f>
        <v>WAC</v>
      </c>
      <c r="AD7">
        <f>COUNTIF(AC$7:AC7,AC7)</f>
        <v>1</v>
      </c>
      <c r="AE7">
        <f>IF(AA7=0,"",IF(AD7&lt;3,COUNTIF(AD$7:AD7,"&lt;3"),0))</f>
        <v>1</v>
      </c>
      <c r="AF7">
        <f t="shared" ref="AF7:AF50" si="5">IFERROR(IF(AE7&gt;0,VLOOKUP(MIN(AB7,AE7),scoretb,2,FALSE),""),"")</f>
        <v>12</v>
      </c>
      <c r="AH7" s="45">
        <v>406</v>
      </c>
      <c r="AI7" s="21" t="str">
        <f>_xlfn.XLOOKUP(AH7,Admin!$A$2:$A$601,Admin!$C$2:$C$601,"",0)</f>
        <v>U11G PR</v>
      </c>
      <c r="AJ7" s="21" t="str">
        <f>_xlfn.XLOOKUP(AH7,Admin!$A$2:$A$601,Admin!$D$2:$D$601,"",0)</f>
        <v>Kamila</v>
      </c>
      <c r="AK7" s="21" t="str">
        <f>_xlfn.XLOOKUP(AH7,Admin!$A$2:$A$601,Admin!$E$2:$E$601,"",0)</f>
        <v>Olateju</v>
      </c>
      <c r="AL7" s="114">
        <v>54</v>
      </c>
      <c r="AM7" s="21">
        <f t="shared" ref="AM7:AM50" si="6">IFERROR(RANK(AL7,AL$7:AL$50,0),"")</f>
        <v>1</v>
      </c>
      <c r="AN7" t="str">
        <f>_xlfn.XLOOKUP(AH7,Admin!$A$2:$A$601,Admin!$F$2:$F$601,"",0)</f>
        <v>PR</v>
      </c>
      <c r="AO7">
        <f>COUNTIF(AN$7:AN7,AN7)</f>
        <v>1</v>
      </c>
      <c r="AP7">
        <f>IF(AL7=0,"",IF(AO7&lt;3,COUNTIF(AO$7:AO7,"&lt;3"),0))</f>
        <v>1</v>
      </c>
      <c r="AQ7">
        <f t="shared" ref="AQ7:AQ50" si="7">IFERROR(IF(AP7&gt;0,VLOOKUP(MIN(AM7,AP7),scoretb,2,FALSE),""),"")</f>
        <v>12</v>
      </c>
      <c r="AS7" s="45">
        <v>115</v>
      </c>
      <c r="AT7" s="21" t="str">
        <f>_xlfn.XLOOKUP(AS7,Admin!$A$2:$A$601,Admin!$C$2:$C$601,"",0)</f>
        <v>U11G BAC</v>
      </c>
      <c r="AU7" s="21" t="str">
        <f>_xlfn.XLOOKUP(AS7,Admin!$A$2:$A$601,Admin!$D$2:$D$601,"",0)</f>
        <v>Kaya</v>
      </c>
      <c r="AV7" s="21" t="str">
        <f>_xlfn.XLOOKUP(AS7,Admin!$A$2:$A$601,Admin!$E$2:$E$601,"",0)</f>
        <v>Atie</v>
      </c>
      <c r="AW7" s="83">
        <v>14.2</v>
      </c>
      <c r="AX7" s="21">
        <f t="shared" ref="AX7:AX50" si="8">IFERROR(RANK(AW7,AW$7:AW$50,1),"")</f>
        <v>1</v>
      </c>
      <c r="AY7" t="str">
        <f>_xlfn.XLOOKUP(AS7,Admin!$A$2:$A$601,Admin!$F$2:$F$601,"",0)</f>
        <v>BAC</v>
      </c>
      <c r="AZ7">
        <f>COUNTIF(AY$7:AY7,AY7)</f>
        <v>1</v>
      </c>
      <c r="BA7">
        <f>IF(AW7=0,"",IF(AZ7&lt;3,COUNTIF(AZ$7:AZ7,"&lt;3"),0))</f>
        <v>1</v>
      </c>
      <c r="BB7">
        <f t="shared" ref="BB7:BB50" si="9">IFERROR(IF(BA7&gt;0,VLOOKUP(MIN(AX7,BA7),scoretb,2,FALSE),""),"")</f>
        <v>12</v>
      </c>
      <c r="BD7" s="45">
        <v>611</v>
      </c>
      <c r="BE7" s="21" t="str">
        <f>_xlfn.XLOOKUP(BD7,Admin!$A$2:$A$601,Admin!$C$2:$C$601,"",0)</f>
        <v>U11G WAC</v>
      </c>
      <c r="BF7" s="21" t="str">
        <f>_xlfn.XLOOKUP(BD7,Admin!$A$2:$A$601,Admin!$D$2:$D$601,"",0)</f>
        <v xml:space="preserve">Iola </v>
      </c>
      <c r="BG7" s="21" t="str">
        <f>_xlfn.XLOOKUP(BD7,Admin!$A$2:$A$601,Admin!$E$2:$E$601,"",0)</f>
        <v xml:space="preserve">Porretta </v>
      </c>
      <c r="BH7" s="114">
        <v>9</v>
      </c>
      <c r="BI7" s="21">
        <f t="shared" ref="BI7:BI50" si="10">IFERROR(RANK(BH7,BH$7:BH$50,0),"")</f>
        <v>1</v>
      </c>
      <c r="BJ7" t="str">
        <f>_xlfn.XLOOKUP(BD7,Admin!$A$2:$A$601,Admin!$F$2:$F$601,"",0)</f>
        <v>WAC</v>
      </c>
      <c r="BK7">
        <f>COUNTIF(BJ$7:BJ7,BJ7)</f>
        <v>1</v>
      </c>
      <c r="BL7">
        <f>IF(BH7=0,"",IF(BK7&lt;3,COUNTIF(BK$7:BK7,"&lt;3"),0))</f>
        <v>1</v>
      </c>
      <c r="BM7">
        <f t="shared" ref="BM7:BM50" si="11">IFERROR(IF(BL7&gt;0,VLOOKUP(MIN(BI7,BL7),scoretb,2,FALSE),""),"")</f>
        <v>12</v>
      </c>
      <c r="BO7" s="45">
        <v>161</v>
      </c>
      <c r="BP7" s="21" t="str">
        <f>_xlfn.XLOOKUP(BO7,Admin!$A$2:$A$601,Admin!$C$2:$C$601,"",0)</f>
        <v>U11G BAC</v>
      </c>
      <c r="BQ7" s="21" t="str">
        <f>_xlfn.XLOOKUP(BO7,Admin!$A$2:$A$601,Admin!$D$2:$D$601,"",0)</f>
        <v xml:space="preserve">Gabrielle </v>
      </c>
      <c r="BR7" s="21" t="str">
        <f>_xlfn.XLOOKUP(BO7,Admin!$A$2:$A$601,Admin!$E$2:$E$601,"",0)</f>
        <v>Agyeu-Baah</v>
      </c>
      <c r="BS7" s="114">
        <v>60</v>
      </c>
      <c r="BT7" s="21">
        <f t="shared" ref="BT7:BT50" si="12">IFERROR(RANK(BS7,BS$7:BS$50,0),"")</f>
        <v>1</v>
      </c>
      <c r="BU7" t="str">
        <f>_xlfn.XLOOKUP(BO7,Admin!$A$2:$A$601,Admin!$F$2:$F$601,"",0)</f>
        <v>BAC</v>
      </c>
      <c r="BV7">
        <f>COUNTIF(BU$7:BU7,BU7)</f>
        <v>1</v>
      </c>
      <c r="BW7">
        <f>IF(BS7=0,"",IF(BV7&lt;3,COUNTIF(BV$7:BV7,"&lt;3"),0))</f>
        <v>1</v>
      </c>
      <c r="BX7">
        <f t="shared" ref="BX7:BX50" si="13">IFERROR(IF(BW7&gt;0,VLOOKUP(MIN(BT7,BW7),scoretb,2,FALSE),""),"")</f>
        <v>12</v>
      </c>
      <c r="BZ7" s="45">
        <v>601</v>
      </c>
      <c r="CA7" s="21" t="str">
        <f>_xlfn.XLOOKUP(BZ7,Admin!$A$2:$A$601,Admin!$C$2:$C$601,"",0)</f>
        <v>U11G WAC</v>
      </c>
      <c r="CB7" s="21" t="str">
        <f>_xlfn.XLOOKUP(BZ7,Admin!$A$2:$A$601,Admin!$D$2:$D$601,"",0)</f>
        <v xml:space="preserve">Savanna </v>
      </c>
      <c r="CC7" s="21" t="str">
        <f>_xlfn.XLOOKUP(BZ7,Admin!$A$2:$A$601,Admin!$E$2:$E$601,"",0)</f>
        <v xml:space="preserve">Hastings </v>
      </c>
      <c r="CD7" s="84">
        <v>6.66</v>
      </c>
      <c r="CE7" s="21">
        <f t="shared" ref="CE7:CE50" si="14">IFERROR(RANK(CD7,CD$7:CD$50,0),"")</f>
        <v>1</v>
      </c>
      <c r="CF7" t="str">
        <f>_xlfn.XLOOKUP(BZ7,Admin!$A$2:$A$601,Admin!$F$2:$F$601,"",0)</f>
        <v>WAC</v>
      </c>
      <c r="CG7">
        <f>COUNTIF(CF$7:CF7,CF7)</f>
        <v>1</v>
      </c>
      <c r="CH7">
        <f>IF(CD7=0,"",IF(CG7&lt;3,COUNTIF(CG$7:CG7,"&lt;3"),0))</f>
        <v>1</v>
      </c>
      <c r="CI7">
        <f t="shared" ref="CI7:CI50" si="15">IFERROR(IF(CH7&gt;0,VLOOKUP(MIN(CE7,CH7),scoretb,2,FALSE),""),"")</f>
        <v>12</v>
      </c>
      <c r="CK7" s="45">
        <v>610</v>
      </c>
      <c r="CL7" s="21" t="str">
        <f>_xlfn.XLOOKUP(CK7,Admin!$A$2:$A$601,Admin!$C$2:$C$601,"",0)</f>
        <v>U11G WAC</v>
      </c>
      <c r="CM7" s="21" t="str">
        <f>_xlfn.XLOOKUP(CK7,Admin!$A$2:$A$601,Admin!$D$2:$D$601,"",0)</f>
        <v xml:space="preserve">Jasmine </v>
      </c>
      <c r="CN7" s="21" t="str">
        <f>_xlfn.XLOOKUP(CK7,Admin!$A$2:$A$601,Admin!$E$2:$E$601,"",0)</f>
        <v xml:space="preserve">Foster's </v>
      </c>
      <c r="CO7" s="84">
        <v>14.22</v>
      </c>
      <c r="CP7" s="21">
        <f t="shared" ref="CP7:CP50" si="16">IFERROR(RANK(CO7,CO$7:CO$50,0),"")</f>
        <v>1</v>
      </c>
      <c r="CQ7" t="str">
        <f>_xlfn.XLOOKUP(CK7,Admin!$A$2:$A$601,Admin!$F$2:$F$601,"",0)</f>
        <v>WAC</v>
      </c>
      <c r="CR7">
        <f>COUNTIF(CQ$7:CQ7,CQ7)</f>
        <v>1</v>
      </c>
      <c r="CS7">
        <f>IF(CO7=0,"",IF(CR7&lt;3,COUNTIF(CR$7:CR7,"&lt;3"),0))</f>
        <v>1</v>
      </c>
      <c r="CT7">
        <f t="shared" ref="CT7:CT50" si="17">IFERROR(IF(CS7&gt;0,VLOOKUP(MIN(CP7,CS7),scoretb,2,FALSE),""),"")</f>
        <v>12</v>
      </c>
    </row>
    <row r="8" spans="1:98" x14ac:dyDescent="0.35">
      <c r="A8" s="45">
        <v>201</v>
      </c>
      <c r="B8" s="21" t="str">
        <f>_xlfn.XLOOKUP(A8,Admin!$A$2:$A$601,Admin!$C$2:$C$601,"",0)</f>
        <v>U11G DAC</v>
      </c>
      <c r="C8" s="21" t="str">
        <f>_xlfn.XLOOKUP(A8,Admin!$A$2:$A$601,Admin!$D$2:$D$601,"",0)</f>
        <v>Amelia</v>
      </c>
      <c r="D8" s="21" t="str">
        <f>_xlfn.XLOOKUP(A8,Admin!$A$2:$A$601,Admin!$E$2:$E$601,"",0)</f>
        <v>BETTS</v>
      </c>
      <c r="E8" s="84">
        <v>1.89</v>
      </c>
      <c r="F8" s="21">
        <f t="shared" si="0"/>
        <v>2</v>
      </c>
      <c r="G8" t="str">
        <f>_xlfn.XLOOKUP(A8,Admin!$A$2:$A$601,Admin!$F$2:$F$601,"",0)</f>
        <v>DAC</v>
      </c>
      <c r="H8">
        <f>COUNTIF(G$7:G8,G8)</f>
        <v>1</v>
      </c>
      <c r="I8">
        <f>IF(E8=0,"",IF(H8&lt;3,COUNTIF(H$7:H8,"&lt;3"),0))</f>
        <v>2</v>
      </c>
      <c r="J8">
        <f t="shared" si="1"/>
        <v>11</v>
      </c>
      <c r="L8" s="45">
        <v>610</v>
      </c>
      <c r="M8" s="21" t="str">
        <f>_xlfn.XLOOKUP(L8,Admin!$A$2:$A$601,Admin!$C$2:$C$601,"",0)</f>
        <v>U11G WAC</v>
      </c>
      <c r="N8" s="21" t="str">
        <f>_xlfn.XLOOKUP(L8,Admin!$A$2:$A$601,Admin!$D$2:$D$601,"",0)</f>
        <v xml:space="preserve">Jasmine </v>
      </c>
      <c r="O8" s="21" t="str">
        <f>_xlfn.XLOOKUP(L8,Admin!$A$2:$A$601,Admin!$E$2:$E$601,"",0)</f>
        <v xml:space="preserve">Foster's </v>
      </c>
      <c r="P8" s="84">
        <v>5.17</v>
      </c>
      <c r="Q8" s="21">
        <f t="shared" si="2"/>
        <v>2</v>
      </c>
      <c r="R8" t="str">
        <f>_xlfn.XLOOKUP(L8,Admin!$A$2:$A$601,Admin!$F$2:$F$601,"",0)</f>
        <v>WAC</v>
      </c>
      <c r="S8">
        <f>COUNTIF(R$7:R8,R8)</f>
        <v>1</v>
      </c>
      <c r="T8">
        <f>IF(P8=0,"",IF(S8&lt;3,COUNTIF(S$7:S8,"&lt;3"),0))</f>
        <v>2</v>
      </c>
      <c r="U8">
        <f t="shared" si="3"/>
        <v>11</v>
      </c>
      <c r="W8" s="45">
        <v>406</v>
      </c>
      <c r="X8" s="21" t="str">
        <f>_xlfn.XLOOKUP(W8,Admin!$A$2:$A$601,Admin!$C$2:$C$601,"",0)</f>
        <v>U11G PR</v>
      </c>
      <c r="Y8" s="21" t="str">
        <f>_xlfn.XLOOKUP(W8,Admin!$A$2:$A$601,Admin!$D$2:$D$601,"",0)</f>
        <v>Kamila</v>
      </c>
      <c r="Z8" s="21" t="str">
        <f>_xlfn.XLOOKUP(W8,Admin!$A$2:$A$601,Admin!$E$2:$E$601,"",0)</f>
        <v>Olateju</v>
      </c>
      <c r="AA8" s="114">
        <v>42</v>
      </c>
      <c r="AB8" s="21">
        <f t="shared" si="4"/>
        <v>2</v>
      </c>
      <c r="AC8" t="str">
        <f>_xlfn.XLOOKUP(W8,Admin!$A$2:$A$601,Admin!$F$2:$F$601,"",0)</f>
        <v>PR</v>
      </c>
      <c r="AD8">
        <f>COUNTIF(AC$7:AC8,AC8)</f>
        <v>1</v>
      </c>
      <c r="AE8">
        <f>IF(AA8=0,"",IF(AD8&lt;3,COUNTIF(AD$7:AD8,"&lt;3"),0))</f>
        <v>2</v>
      </c>
      <c r="AF8">
        <f t="shared" si="5"/>
        <v>11</v>
      </c>
      <c r="AH8" s="45">
        <v>408</v>
      </c>
      <c r="AI8" s="21" t="str">
        <f>_xlfn.XLOOKUP(AH8,Admin!$A$2:$A$601,Admin!$C$2:$C$601,"",0)</f>
        <v>U11G PR</v>
      </c>
      <c r="AJ8" s="21" t="str">
        <f>_xlfn.XLOOKUP(AH8,Admin!$A$2:$A$601,Admin!$D$2:$D$601,"",0)</f>
        <v>Matilda</v>
      </c>
      <c r="AK8" s="21" t="str">
        <f>_xlfn.XLOOKUP(AH8,Admin!$A$2:$A$601,Admin!$E$2:$E$601,"",0)</f>
        <v>Coates Smith</v>
      </c>
      <c r="AL8" s="114">
        <v>50</v>
      </c>
      <c r="AM8" s="21">
        <f t="shared" si="6"/>
        <v>2</v>
      </c>
      <c r="AN8" t="str">
        <f>_xlfn.XLOOKUP(AH8,Admin!$A$2:$A$601,Admin!$F$2:$F$601,"",0)</f>
        <v>PR</v>
      </c>
      <c r="AO8">
        <f>COUNTIF(AN$7:AN8,AN8)</f>
        <v>2</v>
      </c>
      <c r="AP8">
        <f>IF(AL8=0,"",IF(AO8&lt;3,COUNTIF(AO$7:AO8,"&lt;3"),0))</f>
        <v>2</v>
      </c>
      <c r="AQ8">
        <f t="shared" si="7"/>
        <v>11</v>
      </c>
      <c r="AS8" s="45">
        <v>610</v>
      </c>
      <c r="AT8" s="21" t="str">
        <f>_xlfn.XLOOKUP(AS8,Admin!$A$2:$A$601,Admin!$C$2:$C$601,"",0)</f>
        <v>U11G WAC</v>
      </c>
      <c r="AU8" s="21" t="str">
        <f>_xlfn.XLOOKUP(AS8,Admin!$A$2:$A$601,Admin!$D$2:$D$601,"",0)</f>
        <v xml:space="preserve">Jasmine </v>
      </c>
      <c r="AV8" s="21" t="str">
        <f>_xlfn.XLOOKUP(AS8,Admin!$A$2:$A$601,Admin!$E$2:$E$601,"",0)</f>
        <v xml:space="preserve">Foster's </v>
      </c>
      <c r="AW8" s="83">
        <v>14.5</v>
      </c>
      <c r="AX8" s="21">
        <f t="shared" si="8"/>
        <v>2</v>
      </c>
      <c r="AY8" t="str">
        <f>_xlfn.XLOOKUP(AS8,Admin!$A$2:$A$601,Admin!$F$2:$F$601,"",0)</f>
        <v>WAC</v>
      </c>
      <c r="AZ8">
        <f>COUNTIF(AY$7:AY8,AY8)</f>
        <v>1</v>
      </c>
      <c r="BA8">
        <f>IF(AW8=0,"",IF(AZ8&lt;3,COUNTIF(AZ$7:AZ8,"&lt;3"),0))</f>
        <v>2</v>
      </c>
      <c r="BB8">
        <f t="shared" si="9"/>
        <v>11</v>
      </c>
      <c r="BD8" s="45">
        <v>208</v>
      </c>
      <c r="BE8" s="21" t="str">
        <f>_xlfn.XLOOKUP(BD8,Admin!$A$2:$A$601,Admin!$C$2:$C$601,"",0)</f>
        <v>U11G DAC</v>
      </c>
      <c r="BF8" s="21" t="str">
        <f>_xlfn.XLOOKUP(BD8,Admin!$A$2:$A$601,Admin!$D$2:$D$601,"",0)</f>
        <v>Annabel</v>
      </c>
      <c r="BG8" s="21" t="str">
        <f>_xlfn.XLOOKUP(BD8,Admin!$A$2:$A$601,Admin!$E$2:$E$601,"",0)</f>
        <v>RICHARDS</v>
      </c>
      <c r="BH8" s="114">
        <v>8</v>
      </c>
      <c r="BI8" s="21">
        <f t="shared" si="10"/>
        <v>2</v>
      </c>
      <c r="BJ8" t="str">
        <f>_xlfn.XLOOKUP(BD8,Admin!$A$2:$A$601,Admin!$F$2:$F$601,"",0)</f>
        <v>DAC</v>
      </c>
      <c r="BK8">
        <f>COUNTIF(BJ$7:BJ8,BJ8)</f>
        <v>1</v>
      </c>
      <c r="BL8">
        <f>IF(BH8=0,"",IF(BK8&lt;3,COUNTIF(BK$7:BK8,"&lt;3"),0))</f>
        <v>2</v>
      </c>
      <c r="BM8">
        <f t="shared" si="11"/>
        <v>11</v>
      </c>
      <c r="BO8" s="45">
        <v>115</v>
      </c>
      <c r="BP8" s="21" t="str">
        <f>_xlfn.XLOOKUP(BO8,Admin!$A$2:$A$601,Admin!$C$2:$C$601,"",0)</f>
        <v>U11G BAC</v>
      </c>
      <c r="BQ8" s="21" t="str">
        <f>_xlfn.XLOOKUP(BO8,Admin!$A$2:$A$601,Admin!$D$2:$D$601,"",0)</f>
        <v>Kaya</v>
      </c>
      <c r="BR8" s="21" t="str">
        <f>_xlfn.XLOOKUP(BO8,Admin!$A$2:$A$601,Admin!$E$2:$E$601,"",0)</f>
        <v>Atie</v>
      </c>
      <c r="BS8" s="114">
        <v>59</v>
      </c>
      <c r="BT8" s="21">
        <f t="shared" si="12"/>
        <v>2</v>
      </c>
      <c r="BU8" t="str">
        <f>_xlfn.XLOOKUP(BO8,Admin!$A$2:$A$601,Admin!$F$2:$F$601,"",0)</f>
        <v>BAC</v>
      </c>
      <c r="BV8">
        <f>COUNTIF(BU$7:BU8,BU8)</f>
        <v>2</v>
      </c>
      <c r="BW8">
        <f>IF(BS8=0,"",IF(BV8&lt;3,COUNTIF(BV$7:BV8,"&lt;3"),0))</f>
        <v>2</v>
      </c>
      <c r="BX8">
        <f t="shared" si="13"/>
        <v>11</v>
      </c>
      <c r="BZ8" s="45">
        <v>608</v>
      </c>
      <c r="CA8" s="21" t="str">
        <f>_xlfn.XLOOKUP(BZ8,Admin!$A$2:$A$601,Admin!$C$2:$C$601,"",0)</f>
        <v>U11G WAC</v>
      </c>
      <c r="CB8" s="21" t="str">
        <f>_xlfn.XLOOKUP(BZ8,Admin!$A$2:$A$601,Admin!$D$2:$D$601,"",0)</f>
        <v xml:space="preserve">Maya </v>
      </c>
      <c r="CC8" s="21" t="str">
        <f>_xlfn.XLOOKUP(BZ8,Admin!$A$2:$A$601,Admin!$E$2:$E$601,"",0)</f>
        <v xml:space="preserve">Baines </v>
      </c>
      <c r="CD8" s="84">
        <v>5.59</v>
      </c>
      <c r="CE8" s="21">
        <f t="shared" si="14"/>
        <v>2</v>
      </c>
      <c r="CF8" t="str">
        <f>_xlfn.XLOOKUP(BZ8,Admin!$A$2:$A$601,Admin!$F$2:$F$601,"",0)</f>
        <v>WAC</v>
      </c>
      <c r="CG8">
        <f>COUNTIF(CF$7:CF8,CF8)</f>
        <v>2</v>
      </c>
      <c r="CH8">
        <f>IF(CD8=0,"",IF(CG8&lt;3,COUNTIF(CG$7:CG8,"&lt;3"),0))</f>
        <v>2</v>
      </c>
      <c r="CI8">
        <f t="shared" si="15"/>
        <v>11</v>
      </c>
      <c r="CK8" s="45"/>
      <c r="CL8" s="21" t="str">
        <f>_xlfn.XLOOKUP(CK8,Admin!$A$2:$A$601,Admin!$C$2:$C$601,"",0)</f>
        <v/>
      </c>
      <c r="CM8" s="21" t="str">
        <f>_xlfn.XLOOKUP(CK8,Admin!$A$2:$A$601,Admin!$D$2:$D$601,"",0)</f>
        <v/>
      </c>
      <c r="CN8" s="21" t="str">
        <f>_xlfn.XLOOKUP(CK8,Admin!$A$2:$A$601,Admin!$E$2:$E$601,"",0)</f>
        <v/>
      </c>
      <c r="CO8" s="84"/>
      <c r="CP8" s="21" t="str">
        <f t="shared" si="16"/>
        <v/>
      </c>
      <c r="CQ8" t="str">
        <f>_xlfn.XLOOKUP(CK8,Admin!$A$2:$A$601,Admin!$F$2:$F$601,"",0)</f>
        <v/>
      </c>
      <c r="CR8">
        <f>COUNTIF(CQ$7:CQ8,CQ8)</f>
        <v>1</v>
      </c>
      <c r="CS8" t="str">
        <f>IF(CO8=0,"",IF(CR8&lt;3,COUNTIF(CR$7:CR8,"&lt;3"),0))</f>
        <v/>
      </c>
      <c r="CT8" t="str">
        <f t="shared" si="17"/>
        <v/>
      </c>
    </row>
    <row r="9" spans="1:98" x14ac:dyDescent="0.35">
      <c r="A9" s="45">
        <v>302</v>
      </c>
      <c r="B9" s="21" t="str">
        <f>_xlfn.XLOOKUP(A9,Admin!$A$2:$A$601,Admin!$C$2:$C$601,"",0)</f>
        <v>U11G PAC</v>
      </c>
      <c r="C9" s="21" t="str">
        <f>_xlfn.XLOOKUP(A9,Admin!$A$2:$A$601,Admin!$D$2:$D$601,"",0)</f>
        <v>Marnie - May</v>
      </c>
      <c r="D9" s="21" t="str">
        <f>_xlfn.XLOOKUP(A9,Admin!$A$2:$A$601,Admin!$E$2:$E$601,"",0)</f>
        <v>Forse</v>
      </c>
      <c r="E9" s="84">
        <v>1.78</v>
      </c>
      <c r="F9" s="21">
        <f t="shared" si="0"/>
        <v>3</v>
      </c>
      <c r="G9" t="str">
        <f>_xlfn.XLOOKUP(A9,Admin!$A$2:$A$601,Admin!$F$2:$F$601,"",0)</f>
        <v>PAC</v>
      </c>
      <c r="H9">
        <f>COUNTIF(G$7:G9,G9)</f>
        <v>1</v>
      </c>
      <c r="I9">
        <f>IF(E9=0,"",IF(H9&lt;3,COUNTIF(H$7:H9,"&lt;3"),0))</f>
        <v>3</v>
      </c>
      <c r="J9">
        <f t="shared" si="1"/>
        <v>10</v>
      </c>
      <c r="L9" s="45">
        <v>115</v>
      </c>
      <c r="M9" s="21" t="str">
        <f>_xlfn.XLOOKUP(L9,Admin!$A$2:$A$601,Admin!$C$2:$C$601,"",0)</f>
        <v>U11G BAC</v>
      </c>
      <c r="N9" s="21" t="str">
        <f>_xlfn.XLOOKUP(L9,Admin!$A$2:$A$601,Admin!$D$2:$D$601,"",0)</f>
        <v>Kaya</v>
      </c>
      <c r="O9" s="21" t="str">
        <f>_xlfn.XLOOKUP(L9,Admin!$A$2:$A$601,Admin!$E$2:$E$601,"",0)</f>
        <v>Atie</v>
      </c>
      <c r="P9" s="84">
        <v>5.16</v>
      </c>
      <c r="Q9" s="21">
        <f t="shared" si="2"/>
        <v>3</v>
      </c>
      <c r="R9" t="str">
        <f>_xlfn.XLOOKUP(L9,Admin!$A$2:$A$601,Admin!$F$2:$F$601,"",0)</f>
        <v>BAC</v>
      </c>
      <c r="S9">
        <f>COUNTIF(R$7:R9,R9)</f>
        <v>1</v>
      </c>
      <c r="T9">
        <f>IF(P9=0,"",IF(S9&lt;3,COUNTIF(S$7:S9,"&lt;3"),0))</f>
        <v>3</v>
      </c>
      <c r="U9">
        <f t="shared" si="3"/>
        <v>10</v>
      </c>
      <c r="W9" s="45">
        <v>302</v>
      </c>
      <c r="X9" s="21" t="str">
        <f>_xlfn.XLOOKUP(W9,Admin!$A$2:$A$601,Admin!$C$2:$C$601,"",0)</f>
        <v>U11G PAC</v>
      </c>
      <c r="Y9" s="21" t="str">
        <f>_xlfn.XLOOKUP(W9,Admin!$A$2:$A$601,Admin!$D$2:$D$601,"",0)</f>
        <v>Marnie - May</v>
      </c>
      <c r="Z9" s="21" t="str">
        <f>_xlfn.XLOOKUP(W9,Admin!$A$2:$A$601,Admin!$E$2:$E$601,"",0)</f>
        <v>Forse</v>
      </c>
      <c r="AA9" s="114">
        <v>39</v>
      </c>
      <c r="AB9" s="21">
        <f t="shared" si="4"/>
        <v>3</v>
      </c>
      <c r="AC9" t="str">
        <f>_xlfn.XLOOKUP(W9,Admin!$A$2:$A$601,Admin!$F$2:$F$601,"",0)</f>
        <v>PAC</v>
      </c>
      <c r="AD9">
        <f>COUNTIF(AC$7:AC9,AC9)</f>
        <v>1</v>
      </c>
      <c r="AE9">
        <f>IF(AA9=0,"",IF(AD9&lt;3,COUNTIF(AD$7:AD9,"&lt;3"),0))</f>
        <v>3</v>
      </c>
      <c r="AF9">
        <f t="shared" si="5"/>
        <v>10</v>
      </c>
      <c r="AH9" s="45">
        <v>102</v>
      </c>
      <c r="AI9" s="21" t="str">
        <f>_xlfn.XLOOKUP(AH9,Admin!$A$2:$A$601,Admin!$C$2:$C$601,"",0)</f>
        <v>U11G BAC</v>
      </c>
      <c r="AJ9" s="21" t="str">
        <f>_xlfn.XLOOKUP(AH9,Admin!$A$2:$A$601,Admin!$D$2:$D$601,"",0)</f>
        <v>Amy</v>
      </c>
      <c r="AK9" s="21" t="str">
        <f>_xlfn.XLOOKUP(AH9,Admin!$A$2:$A$601,Admin!$E$2:$E$601,"",0)</f>
        <v>Shephard</v>
      </c>
      <c r="AL9" s="114">
        <v>50</v>
      </c>
      <c r="AM9" s="21">
        <f t="shared" si="6"/>
        <v>2</v>
      </c>
      <c r="AN9" t="str">
        <f>_xlfn.XLOOKUP(AH9,Admin!$A$2:$A$601,Admin!$F$2:$F$601,"",0)</f>
        <v>BAC</v>
      </c>
      <c r="AO9">
        <f>COUNTIF(AN$7:AN9,AN9)</f>
        <v>1</v>
      </c>
      <c r="AP9">
        <f>IF(AL9=0,"",IF(AO9&lt;3,COUNTIF(AO$7:AO9,"&lt;3"),0))</f>
        <v>3</v>
      </c>
      <c r="AQ9">
        <f t="shared" si="7"/>
        <v>11</v>
      </c>
      <c r="AS9" s="45">
        <v>111</v>
      </c>
      <c r="AT9" s="21" t="str">
        <f>_xlfn.XLOOKUP(AS9,Admin!$A$2:$A$601,Admin!$C$2:$C$601,"",0)</f>
        <v>U11G BAC</v>
      </c>
      <c r="AU9" s="21" t="str">
        <f>_xlfn.XLOOKUP(AS9,Admin!$A$2:$A$601,Admin!$D$2:$D$601,"",0)</f>
        <v>Jasmine</v>
      </c>
      <c r="AV9" s="21" t="str">
        <f>_xlfn.XLOOKUP(AS9,Admin!$A$2:$A$601,Admin!$E$2:$E$601,"",0)</f>
        <v>Williams</v>
      </c>
      <c r="AW9" s="83">
        <v>14.7</v>
      </c>
      <c r="AX9" s="21">
        <f t="shared" si="8"/>
        <v>3</v>
      </c>
      <c r="AY9" t="str">
        <f>_xlfn.XLOOKUP(AS9,Admin!$A$2:$A$601,Admin!$F$2:$F$601,"",0)</f>
        <v>BAC</v>
      </c>
      <c r="AZ9">
        <f>COUNTIF(AY$7:AY9,AY9)</f>
        <v>2</v>
      </c>
      <c r="BA9">
        <f>IF(AW9=0,"",IF(AZ9&lt;3,COUNTIF(AZ$7:AZ9,"&lt;3"),0))</f>
        <v>3</v>
      </c>
      <c r="BB9">
        <f t="shared" si="9"/>
        <v>10</v>
      </c>
      <c r="BD9" s="45">
        <v>413</v>
      </c>
      <c r="BE9" s="21" t="str">
        <f>_xlfn.XLOOKUP(BD9,Admin!$A$2:$A$601,Admin!$C$2:$C$601,"",0)</f>
        <v>U11G PR</v>
      </c>
      <c r="BF9" s="21" t="str">
        <f>_xlfn.XLOOKUP(BD9,Admin!$A$2:$A$601,Admin!$D$2:$D$601,"",0)</f>
        <v>Violet</v>
      </c>
      <c r="BG9" s="21" t="str">
        <f>_xlfn.XLOOKUP(BD9,Admin!$A$2:$A$601,Admin!$E$2:$E$601,"",0)</f>
        <v>Fulling</v>
      </c>
      <c r="BH9" s="114">
        <v>8</v>
      </c>
      <c r="BI9" s="21">
        <f t="shared" si="10"/>
        <v>2</v>
      </c>
      <c r="BJ9" t="str">
        <f>_xlfn.XLOOKUP(BD9,Admin!$A$2:$A$601,Admin!$F$2:$F$601,"",0)</f>
        <v>PR</v>
      </c>
      <c r="BK9">
        <f>COUNTIF(BJ$7:BJ9,BJ9)</f>
        <v>1</v>
      </c>
      <c r="BL9">
        <f>IF(BH9=0,"",IF(BK9&lt;3,COUNTIF(BK$7:BK9,"&lt;3"),0))</f>
        <v>3</v>
      </c>
      <c r="BM9">
        <f t="shared" si="11"/>
        <v>11</v>
      </c>
      <c r="BO9" s="45">
        <v>414</v>
      </c>
      <c r="BP9" s="21" t="str">
        <f>_xlfn.XLOOKUP(BO9,Admin!$A$2:$A$601,Admin!$C$2:$C$601,"",0)</f>
        <v>U11G PR</v>
      </c>
      <c r="BQ9" s="21" t="str">
        <f>_xlfn.XLOOKUP(BO9,Admin!$A$2:$A$601,Admin!$D$2:$D$601,"",0)</f>
        <v>Rose</v>
      </c>
      <c r="BR9" s="21" t="str">
        <f>_xlfn.XLOOKUP(BO9,Admin!$A$2:$A$601,Admin!$E$2:$E$601,"",0)</f>
        <v>Neil</v>
      </c>
      <c r="BS9" s="114">
        <v>59</v>
      </c>
      <c r="BT9" s="21">
        <f t="shared" si="12"/>
        <v>2</v>
      </c>
      <c r="BU9" t="str">
        <f>_xlfn.XLOOKUP(BO9,Admin!$A$2:$A$601,Admin!$F$2:$F$601,"",0)</f>
        <v>PR</v>
      </c>
      <c r="BV9">
        <f>COUNTIF(BU$7:BU9,BU9)</f>
        <v>1</v>
      </c>
      <c r="BW9">
        <f>IF(BS9=0,"",IF(BV9&lt;3,COUNTIF(BV$7:BV9,"&lt;3"),0))</f>
        <v>3</v>
      </c>
      <c r="BX9">
        <f t="shared" si="13"/>
        <v>11</v>
      </c>
      <c r="BZ9" s="45">
        <v>103</v>
      </c>
      <c r="CA9" s="21" t="str">
        <f>_xlfn.XLOOKUP(BZ9,Admin!$A$2:$A$601,Admin!$C$2:$C$601,"",0)</f>
        <v>U11G BAC</v>
      </c>
      <c r="CB9" s="21" t="str">
        <f>_xlfn.XLOOKUP(BZ9,Admin!$A$2:$A$601,Admin!$D$2:$D$601,"",0)</f>
        <v>Indigo</v>
      </c>
      <c r="CC9" s="21" t="str">
        <f>_xlfn.XLOOKUP(BZ9,Admin!$A$2:$A$601,Admin!$E$2:$E$601,"",0)</f>
        <v>Wilder</v>
      </c>
      <c r="CD9" s="84">
        <v>5.39</v>
      </c>
      <c r="CE9" s="21">
        <f t="shared" si="14"/>
        <v>3</v>
      </c>
      <c r="CF9" t="str">
        <f>_xlfn.XLOOKUP(BZ9,Admin!$A$2:$A$601,Admin!$F$2:$F$601,"",0)</f>
        <v>BAC</v>
      </c>
      <c r="CG9">
        <f>COUNTIF(CF$7:CF9,CF9)</f>
        <v>1</v>
      </c>
      <c r="CH9">
        <f>IF(CD9=0,"",IF(CG9&lt;3,COUNTIF(CG$7:CG9,"&lt;3"),0))</f>
        <v>3</v>
      </c>
      <c r="CI9">
        <f t="shared" si="15"/>
        <v>10</v>
      </c>
      <c r="CK9" s="45"/>
      <c r="CL9" s="21" t="str">
        <f>_xlfn.XLOOKUP(CK9,Admin!$A$2:$A$601,Admin!$C$2:$C$601,"",0)</f>
        <v/>
      </c>
      <c r="CM9" s="21" t="str">
        <f>_xlfn.XLOOKUP(CK9,Admin!$A$2:$A$601,Admin!$D$2:$D$601,"",0)</f>
        <v/>
      </c>
      <c r="CN9" s="21" t="str">
        <f>_xlfn.XLOOKUP(CK9,Admin!$A$2:$A$601,Admin!$E$2:$E$601,"",0)</f>
        <v/>
      </c>
      <c r="CO9" s="84"/>
      <c r="CP9" s="21" t="str">
        <f t="shared" si="16"/>
        <v/>
      </c>
      <c r="CQ9" t="str">
        <f>_xlfn.XLOOKUP(CK9,Admin!$A$2:$A$601,Admin!$F$2:$F$601,"",0)</f>
        <v/>
      </c>
      <c r="CR9">
        <f>COUNTIF(CQ$7:CQ9,CQ9)</f>
        <v>2</v>
      </c>
      <c r="CS9" t="str">
        <f>IF(CO9=0,"",IF(CR9&lt;3,COUNTIF(CR$7:CR9,"&lt;3"),0))</f>
        <v/>
      </c>
      <c r="CT9" t="str">
        <f t="shared" si="17"/>
        <v/>
      </c>
    </row>
    <row r="10" spans="1:98" x14ac:dyDescent="0.35">
      <c r="A10" s="45">
        <v>111</v>
      </c>
      <c r="B10" s="21" t="str">
        <f>_xlfn.XLOOKUP(A10,Admin!$A$2:$A$601,Admin!$C$2:$C$601,"",0)</f>
        <v>U11G BAC</v>
      </c>
      <c r="C10" s="21" t="str">
        <f>_xlfn.XLOOKUP(A10,Admin!$A$2:$A$601,Admin!$D$2:$D$601,"",0)</f>
        <v>Jasmine</v>
      </c>
      <c r="D10" s="21" t="str">
        <f>_xlfn.XLOOKUP(A10,Admin!$A$2:$A$601,Admin!$E$2:$E$601,"",0)</f>
        <v>Williams</v>
      </c>
      <c r="E10" s="84">
        <v>1.73</v>
      </c>
      <c r="F10" s="21">
        <f t="shared" si="0"/>
        <v>4</v>
      </c>
      <c r="G10" t="str">
        <f>_xlfn.XLOOKUP(A10,Admin!$A$2:$A$601,Admin!$F$2:$F$601,"",0)</f>
        <v>BAC</v>
      </c>
      <c r="H10">
        <f>COUNTIF(G$7:G10,G10)</f>
        <v>1</v>
      </c>
      <c r="I10">
        <f>IF(E10=0,"",IF(H10&lt;3,COUNTIF(H$7:H10,"&lt;3"),0))</f>
        <v>4</v>
      </c>
      <c r="J10">
        <f t="shared" si="1"/>
        <v>9</v>
      </c>
      <c r="L10" s="45">
        <v>500</v>
      </c>
      <c r="M10" s="21" t="str">
        <f>_xlfn.XLOOKUP(L10,Admin!$A$2:$A$601,Admin!$C$2:$C$601,"",0)</f>
        <v>U11G PR</v>
      </c>
      <c r="N10" s="21" t="str">
        <f>_xlfn.XLOOKUP(L10,Admin!$A$2:$A$601,Admin!$D$2:$D$601,"",0)</f>
        <v>Millie</v>
      </c>
      <c r="O10" s="21" t="str">
        <f>_xlfn.XLOOKUP(L10,Admin!$A$2:$A$601,Admin!$E$2:$E$601,"",0)</f>
        <v>Macintyre</v>
      </c>
      <c r="P10" s="84">
        <v>4.8</v>
      </c>
      <c r="Q10" s="21">
        <f t="shared" si="2"/>
        <v>4</v>
      </c>
      <c r="R10" t="str">
        <f>_xlfn.XLOOKUP(L10,Admin!$A$2:$A$601,Admin!$F$2:$F$601,"",0)</f>
        <v>PR</v>
      </c>
      <c r="S10">
        <f>COUNTIF(R$7:R10,R10)</f>
        <v>1</v>
      </c>
      <c r="T10">
        <f>IF(P10=0,"",IF(S10&lt;3,COUNTIF(S$7:S10,"&lt;3"),0))</f>
        <v>4</v>
      </c>
      <c r="U10">
        <f t="shared" si="3"/>
        <v>9</v>
      </c>
      <c r="W10" s="45">
        <v>408</v>
      </c>
      <c r="X10" s="21" t="str">
        <f>_xlfn.XLOOKUP(W10,Admin!$A$2:$A$601,Admin!$C$2:$C$601,"",0)</f>
        <v>U11G PR</v>
      </c>
      <c r="Y10" s="21" t="str">
        <f>_xlfn.XLOOKUP(W10,Admin!$A$2:$A$601,Admin!$D$2:$D$601,"",0)</f>
        <v>Matilda</v>
      </c>
      <c r="Z10" s="21" t="str">
        <f>_xlfn.XLOOKUP(W10,Admin!$A$2:$A$601,Admin!$E$2:$E$601,"",0)</f>
        <v>Coates Smith</v>
      </c>
      <c r="AA10" s="114">
        <v>39</v>
      </c>
      <c r="AB10" s="21">
        <f t="shared" si="4"/>
        <v>3</v>
      </c>
      <c r="AC10" t="str">
        <f>_xlfn.XLOOKUP(W10,Admin!$A$2:$A$601,Admin!$F$2:$F$601,"",0)</f>
        <v>PR</v>
      </c>
      <c r="AD10">
        <f>COUNTIF(AC$7:AC10,AC10)</f>
        <v>2</v>
      </c>
      <c r="AE10">
        <f>IF(AA10=0,"",IF(AD10&lt;3,COUNTIF(AD$7:AD10,"&lt;3"),0))</f>
        <v>4</v>
      </c>
      <c r="AF10">
        <f t="shared" si="5"/>
        <v>10</v>
      </c>
      <c r="AH10" s="45">
        <v>110</v>
      </c>
      <c r="AI10" s="21" t="str">
        <f>_xlfn.XLOOKUP(AH10,Admin!$A$2:$A$601,Admin!$C$2:$C$601,"",0)</f>
        <v>U11G BAC</v>
      </c>
      <c r="AJ10" s="21" t="str">
        <f>_xlfn.XLOOKUP(AH10,Admin!$A$2:$A$601,Admin!$D$2:$D$601,"",0)</f>
        <v>Hanalei</v>
      </c>
      <c r="AK10" s="21" t="str">
        <f>_xlfn.XLOOKUP(AH10,Admin!$A$2:$A$601,Admin!$E$2:$E$601,"",0)</f>
        <v>Whittam</v>
      </c>
      <c r="AL10" s="114">
        <v>49</v>
      </c>
      <c r="AM10" s="21">
        <f t="shared" si="6"/>
        <v>4</v>
      </c>
      <c r="AN10" t="str">
        <f>_xlfn.XLOOKUP(AH10,Admin!$A$2:$A$601,Admin!$F$2:$F$601,"",0)</f>
        <v>BAC</v>
      </c>
      <c r="AO10">
        <f>COUNTIF(AN$7:AN10,AN10)</f>
        <v>2</v>
      </c>
      <c r="AP10">
        <f>IF(AL10=0,"",IF(AO10&lt;3,COUNTIF(AO$7:AO10,"&lt;3"),0))</f>
        <v>4</v>
      </c>
      <c r="AQ10">
        <f t="shared" si="7"/>
        <v>9</v>
      </c>
      <c r="AS10" s="45">
        <v>500</v>
      </c>
      <c r="AT10" s="21" t="str">
        <f>_xlfn.XLOOKUP(AS10,Admin!$A$2:$A$601,Admin!$C$2:$C$601,"",0)</f>
        <v>U11G PR</v>
      </c>
      <c r="AU10" s="21" t="str">
        <f>_xlfn.XLOOKUP(AS10,Admin!$A$2:$A$601,Admin!$D$2:$D$601,"",0)</f>
        <v>Millie</v>
      </c>
      <c r="AV10" s="21" t="str">
        <f>_xlfn.XLOOKUP(AS10,Admin!$A$2:$A$601,Admin!$E$2:$E$601,"",0)</f>
        <v>Macintyre</v>
      </c>
      <c r="AW10" s="83">
        <v>15.2</v>
      </c>
      <c r="AX10" s="21">
        <f t="shared" si="8"/>
        <v>4</v>
      </c>
      <c r="AY10" t="str">
        <f>_xlfn.XLOOKUP(AS10,Admin!$A$2:$A$601,Admin!$F$2:$F$601,"",0)</f>
        <v>PR</v>
      </c>
      <c r="AZ10">
        <f>COUNTIF(AY$7:AY10,AY10)</f>
        <v>1</v>
      </c>
      <c r="BA10">
        <f>IF(AW10=0,"",IF(AZ10&lt;3,COUNTIF(AZ$7:AZ10,"&lt;3"),0))</f>
        <v>4</v>
      </c>
      <c r="BB10">
        <f t="shared" si="9"/>
        <v>9</v>
      </c>
      <c r="BD10" s="45">
        <v>301</v>
      </c>
      <c r="BE10" s="21" t="str">
        <f>_xlfn.XLOOKUP(BD10,Admin!$A$2:$A$601,Admin!$C$2:$C$601,"",0)</f>
        <v>U11G PAC</v>
      </c>
      <c r="BF10" s="21" t="str">
        <f>_xlfn.XLOOKUP(BD10,Admin!$A$2:$A$601,Admin!$D$2:$D$601,"",0)</f>
        <v>Ariah - Rose</v>
      </c>
      <c r="BG10" s="21" t="str">
        <f>_xlfn.XLOOKUP(BD10,Admin!$A$2:$A$601,Admin!$E$2:$E$601,"",0)</f>
        <v>Forse</v>
      </c>
      <c r="BH10" s="114">
        <v>6</v>
      </c>
      <c r="BI10" s="21">
        <f t="shared" si="10"/>
        <v>4</v>
      </c>
      <c r="BJ10" t="str">
        <f>_xlfn.XLOOKUP(BD10,Admin!$A$2:$A$601,Admin!$F$2:$F$601,"",0)</f>
        <v>PAC</v>
      </c>
      <c r="BK10">
        <f>COUNTIF(BJ$7:BJ10,BJ10)</f>
        <v>1</v>
      </c>
      <c r="BL10">
        <f>IF(BH10=0,"",IF(BK10&lt;3,COUNTIF(BK$7:BK10,"&lt;3"),0))</f>
        <v>4</v>
      </c>
      <c r="BM10">
        <f t="shared" si="11"/>
        <v>9</v>
      </c>
      <c r="BO10" s="45">
        <v>102</v>
      </c>
      <c r="BP10" s="21" t="str">
        <f>_xlfn.XLOOKUP(BO10,Admin!$A$2:$A$601,Admin!$C$2:$C$601,"",0)</f>
        <v>U11G BAC</v>
      </c>
      <c r="BQ10" s="21" t="str">
        <f>_xlfn.XLOOKUP(BO10,Admin!$A$2:$A$601,Admin!$D$2:$D$601,"",0)</f>
        <v>Amy</v>
      </c>
      <c r="BR10" s="21" t="str">
        <f>_xlfn.XLOOKUP(BO10,Admin!$A$2:$A$601,Admin!$E$2:$E$601,"",0)</f>
        <v>Shephard</v>
      </c>
      <c r="BS10" s="114">
        <v>59</v>
      </c>
      <c r="BT10" s="21">
        <f t="shared" si="12"/>
        <v>2</v>
      </c>
      <c r="BU10" t="str">
        <f>_xlfn.XLOOKUP(BO10,Admin!$A$2:$A$601,Admin!$F$2:$F$601,"",0)</f>
        <v>BAC</v>
      </c>
      <c r="BV10">
        <f>COUNTIF(BU$7:BU10,BU10)</f>
        <v>3</v>
      </c>
      <c r="BW10">
        <f>IF(BS10=0,"",IF(BV10&lt;3,COUNTIF(BV$7:BV10,"&lt;3"),0))</f>
        <v>0</v>
      </c>
      <c r="BX10" t="str">
        <f t="shared" si="13"/>
        <v/>
      </c>
      <c r="BZ10" s="45">
        <v>107</v>
      </c>
      <c r="CA10" s="21" t="str">
        <f>_xlfn.XLOOKUP(BZ10,Admin!$A$2:$A$601,Admin!$C$2:$C$601,"",0)</f>
        <v>U11G BAC</v>
      </c>
      <c r="CB10" s="21" t="str">
        <f>_xlfn.XLOOKUP(BZ10,Admin!$A$2:$A$601,Admin!$D$2:$D$601,"",0)</f>
        <v>Skye</v>
      </c>
      <c r="CC10" s="21" t="str">
        <f>_xlfn.XLOOKUP(BZ10,Admin!$A$2:$A$601,Admin!$E$2:$E$601,"",0)</f>
        <v>Rees</v>
      </c>
      <c r="CD10" s="84">
        <v>4.46</v>
      </c>
      <c r="CE10" s="21">
        <f t="shared" si="14"/>
        <v>4</v>
      </c>
      <c r="CF10" t="str">
        <f>_xlfn.XLOOKUP(BZ10,Admin!$A$2:$A$601,Admin!$F$2:$F$601,"",0)</f>
        <v>BAC</v>
      </c>
      <c r="CG10">
        <f>COUNTIF(CF$7:CF10,CF10)</f>
        <v>2</v>
      </c>
      <c r="CH10">
        <f>IF(CD10=0,"",IF(CG10&lt;3,COUNTIF(CG$7:CG10,"&lt;3"),0))</f>
        <v>4</v>
      </c>
      <c r="CI10">
        <f t="shared" si="15"/>
        <v>9</v>
      </c>
      <c r="CK10" s="45"/>
      <c r="CL10" s="21" t="str">
        <f>_xlfn.XLOOKUP(CK10,Admin!$A$2:$A$601,Admin!$C$2:$C$601,"",0)</f>
        <v/>
      </c>
      <c r="CM10" s="21" t="str">
        <f>_xlfn.XLOOKUP(CK10,Admin!$A$2:$A$601,Admin!$D$2:$D$601,"",0)</f>
        <v/>
      </c>
      <c r="CN10" s="21" t="str">
        <f>_xlfn.XLOOKUP(CK10,Admin!$A$2:$A$601,Admin!$E$2:$E$601,"",0)</f>
        <v/>
      </c>
      <c r="CO10" s="84"/>
      <c r="CP10" s="21" t="str">
        <f t="shared" si="16"/>
        <v/>
      </c>
      <c r="CQ10" t="str">
        <f>_xlfn.XLOOKUP(CK10,Admin!$A$2:$A$601,Admin!$F$2:$F$601,"",0)</f>
        <v/>
      </c>
      <c r="CR10">
        <f>COUNTIF(CQ$7:CQ10,CQ10)</f>
        <v>3</v>
      </c>
      <c r="CS10" t="str">
        <f>IF(CO10=0,"",IF(CR10&lt;3,COUNTIF(CR$7:CR10,"&lt;3"),0))</f>
        <v/>
      </c>
      <c r="CT10" t="str">
        <f t="shared" si="17"/>
        <v/>
      </c>
    </row>
    <row r="11" spans="1:98" x14ac:dyDescent="0.35">
      <c r="A11" s="45">
        <v>102</v>
      </c>
      <c r="B11" s="21" t="str">
        <f>_xlfn.XLOOKUP(A11,Admin!$A$2:$A$601,Admin!$C$2:$C$601,"",0)</f>
        <v>U11G BAC</v>
      </c>
      <c r="C11" s="21" t="str">
        <f>_xlfn.XLOOKUP(A11,Admin!$A$2:$A$601,Admin!$D$2:$D$601,"",0)</f>
        <v>Amy</v>
      </c>
      <c r="D11" s="21" t="str">
        <f>_xlfn.XLOOKUP(A11,Admin!$A$2:$A$601,Admin!$E$2:$E$601,"",0)</f>
        <v>Shephard</v>
      </c>
      <c r="E11" s="84">
        <v>1.66</v>
      </c>
      <c r="F11" s="21">
        <f t="shared" si="0"/>
        <v>5</v>
      </c>
      <c r="G11" t="str">
        <f>_xlfn.XLOOKUP(A11,Admin!$A$2:$A$601,Admin!$F$2:$F$601,"",0)</f>
        <v>BAC</v>
      </c>
      <c r="H11">
        <f>COUNTIF(G$7:G11,G11)</f>
        <v>2</v>
      </c>
      <c r="I11">
        <f>IF(E11=0,"",IF(H11&lt;3,COUNTIF(H$7:H11,"&lt;3"),0))</f>
        <v>5</v>
      </c>
      <c r="J11">
        <f t="shared" si="1"/>
        <v>8</v>
      </c>
      <c r="L11" s="45">
        <v>302</v>
      </c>
      <c r="M11" s="21" t="str">
        <f>_xlfn.XLOOKUP(L11,Admin!$A$2:$A$601,Admin!$C$2:$C$601,"",0)</f>
        <v>U11G PAC</v>
      </c>
      <c r="N11" s="21" t="str">
        <f>_xlfn.XLOOKUP(L11,Admin!$A$2:$A$601,Admin!$D$2:$D$601,"",0)</f>
        <v>Marnie - May</v>
      </c>
      <c r="O11" s="21" t="str">
        <f>_xlfn.XLOOKUP(L11,Admin!$A$2:$A$601,Admin!$E$2:$E$601,"",0)</f>
        <v>Forse</v>
      </c>
      <c r="P11" s="84">
        <v>4.79</v>
      </c>
      <c r="Q11" s="21">
        <f t="shared" si="2"/>
        <v>5</v>
      </c>
      <c r="R11" t="str">
        <f>_xlfn.XLOOKUP(L11,Admin!$A$2:$A$601,Admin!$F$2:$F$601,"",0)</f>
        <v>PAC</v>
      </c>
      <c r="S11">
        <f>COUNTIF(R$7:R11,R11)</f>
        <v>1</v>
      </c>
      <c r="T11">
        <f>IF(P11=0,"",IF(S11&lt;3,COUNTIF(S$7:S11,"&lt;3"),0))</f>
        <v>5</v>
      </c>
      <c r="U11">
        <f t="shared" si="3"/>
        <v>8</v>
      </c>
      <c r="W11" s="45">
        <v>201</v>
      </c>
      <c r="X11" s="21" t="str">
        <f>_xlfn.XLOOKUP(W11,Admin!$A$2:$A$601,Admin!$C$2:$C$601,"",0)</f>
        <v>U11G DAC</v>
      </c>
      <c r="Y11" s="21" t="str">
        <f>_xlfn.XLOOKUP(W11,Admin!$A$2:$A$601,Admin!$D$2:$D$601,"",0)</f>
        <v>Amelia</v>
      </c>
      <c r="Z11" s="21" t="str">
        <f>_xlfn.XLOOKUP(W11,Admin!$A$2:$A$601,Admin!$E$2:$E$601,"",0)</f>
        <v>BETTS</v>
      </c>
      <c r="AA11" s="114">
        <v>38</v>
      </c>
      <c r="AB11" s="21">
        <f t="shared" si="4"/>
        <v>5</v>
      </c>
      <c r="AC11" t="str">
        <f>_xlfn.XLOOKUP(W11,Admin!$A$2:$A$601,Admin!$F$2:$F$601,"",0)</f>
        <v>DAC</v>
      </c>
      <c r="AD11">
        <f>COUNTIF(AC$7:AC11,AC11)</f>
        <v>1</v>
      </c>
      <c r="AE11">
        <f>IF(AA11=0,"",IF(AD11&lt;3,COUNTIF(AD$7:AD11,"&lt;3"),0))</f>
        <v>5</v>
      </c>
      <c r="AF11">
        <f t="shared" si="5"/>
        <v>8</v>
      </c>
      <c r="AH11" s="45">
        <v>414</v>
      </c>
      <c r="AI11" s="21" t="str">
        <f>_xlfn.XLOOKUP(AH11,Admin!$A$2:$A$601,Admin!$C$2:$C$601,"",0)</f>
        <v>U11G PR</v>
      </c>
      <c r="AJ11" s="21" t="str">
        <f>_xlfn.XLOOKUP(AH11,Admin!$A$2:$A$601,Admin!$D$2:$D$601,"",0)</f>
        <v>Rose</v>
      </c>
      <c r="AK11" s="21" t="str">
        <f>_xlfn.XLOOKUP(AH11,Admin!$A$2:$A$601,Admin!$E$2:$E$601,"",0)</f>
        <v>Neil</v>
      </c>
      <c r="AL11" s="114">
        <v>48</v>
      </c>
      <c r="AM11" s="21">
        <f t="shared" si="6"/>
        <v>5</v>
      </c>
      <c r="AN11" t="str">
        <f>_xlfn.XLOOKUP(AH11,Admin!$A$2:$A$601,Admin!$F$2:$F$601,"",0)</f>
        <v>PR</v>
      </c>
      <c r="AO11">
        <f>COUNTIF(AN$7:AN11,AN11)</f>
        <v>3</v>
      </c>
      <c r="AP11">
        <f>IF(AL11=0,"",IF(AO11&lt;3,COUNTIF(AO$7:AO11,"&lt;3"),0))</f>
        <v>0</v>
      </c>
      <c r="AQ11" t="str">
        <f t="shared" si="7"/>
        <v/>
      </c>
      <c r="AS11" s="45">
        <v>414</v>
      </c>
      <c r="AT11" s="21" t="str">
        <f>_xlfn.XLOOKUP(AS11,Admin!$A$2:$A$601,Admin!$C$2:$C$601,"",0)</f>
        <v>U11G PR</v>
      </c>
      <c r="AU11" s="21" t="str">
        <f>_xlfn.XLOOKUP(AS11,Admin!$A$2:$A$601,Admin!$D$2:$D$601,"",0)</f>
        <v>Rose</v>
      </c>
      <c r="AV11" s="21" t="str">
        <f>_xlfn.XLOOKUP(AS11,Admin!$A$2:$A$601,Admin!$E$2:$E$601,"",0)</f>
        <v>Neil</v>
      </c>
      <c r="AW11" s="83">
        <v>15.2</v>
      </c>
      <c r="AX11" s="21">
        <f t="shared" si="8"/>
        <v>4</v>
      </c>
      <c r="AY11" t="str">
        <f>_xlfn.XLOOKUP(AS11,Admin!$A$2:$A$601,Admin!$F$2:$F$601,"",0)</f>
        <v>PR</v>
      </c>
      <c r="AZ11">
        <f>COUNTIF(AY$7:AY11,AY11)</f>
        <v>2</v>
      </c>
      <c r="BA11">
        <f>IF(AW11=0,"",IF(AZ11&lt;3,COUNTIF(AZ$7:AZ11,"&lt;3"),0))</f>
        <v>5</v>
      </c>
      <c r="BB11">
        <f t="shared" si="9"/>
        <v>9</v>
      </c>
      <c r="BD11" s="45">
        <v>107</v>
      </c>
      <c r="BE11" s="21" t="str">
        <f>_xlfn.XLOOKUP(BD11,Admin!$A$2:$A$601,Admin!$C$2:$C$601,"",0)</f>
        <v>U11G BAC</v>
      </c>
      <c r="BF11" s="21" t="str">
        <f>_xlfn.XLOOKUP(BD11,Admin!$A$2:$A$601,Admin!$D$2:$D$601,"",0)</f>
        <v>Skye</v>
      </c>
      <c r="BG11" s="21" t="str">
        <f>_xlfn.XLOOKUP(BD11,Admin!$A$2:$A$601,Admin!$E$2:$E$601,"",0)</f>
        <v>Rees</v>
      </c>
      <c r="BH11" s="114">
        <v>5</v>
      </c>
      <c r="BI11" s="21">
        <f t="shared" si="10"/>
        <v>5</v>
      </c>
      <c r="BJ11" t="str">
        <f>_xlfn.XLOOKUP(BD11,Admin!$A$2:$A$601,Admin!$F$2:$F$601,"",0)</f>
        <v>BAC</v>
      </c>
      <c r="BK11">
        <f>COUNTIF(BJ$7:BJ11,BJ11)</f>
        <v>1</v>
      </c>
      <c r="BL11">
        <f>IF(BH11=0,"",IF(BK11&lt;3,COUNTIF(BK$7:BK11,"&lt;3"),0))</f>
        <v>5</v>
      </c>
      <c r="BM11">
        <f t="shared" si="11"/>
        <v>8</v>
      </c>
      <c r="BO11" s="45">
        <v>406</v>
      </c>
      <c r="BP11" s="21" t="str">
        <f>_xlfn.XLOOKUP(BO11,Admin!$A$2:$A$601,Admin!$C$2:$C$601,"",0)</f>
        <v>U11G PR</v>
      </c>
      <c r="BQ11" s="21" t="str">
        <f>_xlfn.XLOOKUP(BO11,Admin!$A$2:$A$601,Admin!$D$2:$D$601,"",0)</f>
        <v>Kamila</v>
      </c>
      <c r="BR11" s="21" t="str">
        <f>_xlfn.XLOOKUP(BO11,Admin!$A$2:$A$601,Admin!$E$2:$E$601,"",0)</f>
        <v>Olateju</v>
      </c>
      <c r="BS11" s="114">
        <v>57</v>
      </c>
      <c r="BT11" s="21">
        <f t="shared" si="12"/>
        <v>5</v>
      </c>
      <c r="BU11" t="str">
        <f>_xlfn.XLOOKUP(BO11,Admin!$A$2:$A$601,Admin!$F$2:$F$601,"",0)</f>
        <v>PR</v>
      </c>
      <c r="BV11">
        <f>COUNTIF(BU$7:BU11,BU11)</f>
        <v>2</v>
      </c>
      <c r="BW11">
        <f>IF(BS11=0,"",IF(BV11&lt;3,COUNTIF(BV$7:BV11,"&lt;3"),0))</f>
        <v>4</v>
      </c>
      <c r="BX11">
        <f t="shared" si="13"/>
        <v>9</v>
      </c>
      <c r="BZ11" s="45">
        <v>308</v>
      </c>
      <c r="CA11" s="21" t="str">
        <f>_xlfn.XLOOKUP(BZ11,Admin!$A$2:$A$601,Admin!$C$2:$C$601,"",0)</f>
        <v>U11G PAC</v>
      </c>
      <c r="CB11" s="21" t="str">
        <f>_xlfn.XLOOKUP(BZ11,Admin!$A$2:$A$601,Admin!$D$2:$D$601,"",0)</f>
        <v>Charlotte</v>
      </c>
      <c r="CC11" s="21" t="str">
        <f>_xlfn.XLOOKUP(BZ11,Admin!$A$2:$A$601,Admin!$E$2:$E$601,"",0)</f>
        <v>Peters</v>
      </c>
      <c r="CD11" s="84">
        <v>4.46</v>
      </c>
      <c r="CE11" s="21">
        <f t="shared" si="14"/>
        <v>4</v>
      </c>
      <c r="CF11" t="str">
        <f>_xlfn.XLOOKUP(BZ11,Admin!$A$2:$A$601,Admin!$F$2:$F$601,"",0)</f>
        <v>PAC</v>
      </c>
      <c r="CG11">
        <f>COUNTIF(CF$7:CF11,CF11)</f>
        <v>1</v>
      </c>
      <c r="CH11">
        <f>IF(CD11=0,"",IF(CG11&lt;3,COUNTIF(CG$7:CG11,"&lt;3"),0))</f>
        <v>5</v>
      </c>
      <c r="CI11">
        <f t="shared" si="15"/>
        <v>9</v>
      </c>
      <c r="CK11" s="45"/>
      <c r="CL11" s="21" t="str">
        <f>_xlfn.XLOOKUP(CK11,Admin!$A$2:$A$601,Admin!$C$2:$C$601,"",0)</f>
        <v/>
      </c>
      <c r="CM11" s="21" t="str">
        <f>_xlfn.XLOOKUP(CK11,Admin!$A$2:$A$601,Admin!$D$2:$D$601,"",0)</f>
        <v/>
      </c>
      <c r="CN11" s="21" t="str">
        <f>_xlfn.XLOOKUP(CK11,Admin!$A$2:$A$601,Admin!$E$2:$E$601,"",0)</f>
        <v/>
      </c>
      <c r="CO11" s="84"/>
      <c r="CP11" s="21" t="str">
        <f t="shared" si="16"/>
        <v/>
      </c>
      <c r="CQ11" t="str">
        <f>_xlfn.XLOOKUP(CK11,Admin!$A$2:$A$601,Admin!$F$2:$F$601,"",0)</f>
        <v/>
      </c>
      <c r="CR11">
        <f>COUNTIF(CQ$7:CQ11,CQ11)</f>
        <v>4</v>
      </c>
      <c r="CS11" t="str">
        <f>IF(CO11=0,"",IF(CR11&lt;3,COUNTIF(CR$7:CR11,"&lt;3"),0))</f>
        <v/>
      </c>
      <c r="CT11" t="str">
        <f t="shared" si="17"/>
        <v/>
      </c>
    </row>
    <row r="12" spans="1:98" x14ac:dyDescent="0.35">
      <c r="A12" s="45">
        <v>103</v>
      </c>
      <c r="B12" s="21" t="str">
        <f>_xlfn.XLOOKUP(A12,Admin!$A$2:$A$601,Admin!$C$2:$C$601,"",0)</f>
        <v>U11G BAC</v>
      </c>
      <c r="C12" s="21" t="str">
        <f>_xlfn.XLOOKUP(A12,Admin!$A$2:$A$601,Admin!$D$2:$D$601,"",0)</f>
        <v>Indigo</v>
      </c>
      <c r="D12" s="21" t="str">
        <f>_xlfn.XLOOKUP(A12,Admin!$A$2:$A$601,Admin!$E$2:$E$601,"",0)</f>
        <v>Wilder</v>
      </c>
      <c r="E12" s="84">
        <v>1.64</v>
      </c>
      <c r="F12" s="21">
        <f t="shared" si="0"/>
        <v>6</v>
      </c>
      <c r="G12" t="str">
        <f>_xlfn.XLOOKUP(A12,Admin!$A$2:$A$601,Admin!$F$2:$F$601,"",0)</f>
        <v>BAC</v>
      </c>
      <c r="H12">
        <f>COUNTIF(G$7:G12,G12)</f>
        <v>3</v>
      </c>
      <c r="I12">
        <f>IF(E12=0,"",IF(H12&lt;3,COUNTIF(H$7:H12,"&lt;3"),0))</f>
        <v>0</v>
      </c>
      <c r="J12" t="str">
        <f t="shared" si="1"/>
        <v/>
      </c>
      <c r="L12" s="45">
        <v>404</v>
      </c>
      <c r="M12" s="21" t="str">
        <f>_xlfn.XLOOKUP(L12,Admin!$A$2:$A$601,Admin!$C$2:$C$601,"",0)</f>
        <v>U11G PR</v>
      </c>
      <c r="N12" s="21" t="str">
        <f>_xlfn.XLOOKUP(L12,Admin!$A$2:$A$601,Admin!$D$2:$D$601,"",0)</f>
        <v>Dora</v>
      </c>
      <c r="O12" s="21" t="str">
        <f>_xlfn.XLOOKUP(L12,Admin!$A$2:$A$601,Admin!$E$2:$E$601,"",0)</f>
        <v>Doma</v>
      </c>
      <c r="P12" s="84">
        <v>4.71</v>
      </c>
      <c r="Q12" s="21">
        <f t="shared" si="2"/>
        <v>6</v>
      </c>
      <c r="R12" t="str">
        <f>_xlfn.XLOOKUP(L12,Admin!$A$2:$A$601,Admin!$F$2:$F$601,"",0)</f>
        <v>PR</v>
      </c>
      <c r="S12">
        <f>COUNTIF(R$7:R12,R12)</f>
        <v>2</v>
      </c>
      <c r="T12">
        <f>IF(P12=0,"",IF(S12&lt;3,COUNTIF(S$7:S12,"&lt;3"),0))</f>
        <v>6</v>
      </c>
      <c r="U12">
        <f t="shared" si="3"/>
        <v>7</v>
      </c>
      <c r="W12" s="45">
        <v>103</v>
      </c>
      <c r="X12" s="21" t="str">
        <f>_xlfn.XLOOKUP(W12,Admin!$A$2:$A$601,Admin!$C$2:$C$601,"",0)</f>
        <v>U11G BAC</v>
      </c>
      <c r="Y12" s="21" t="str">
        <f>_xlfn.XLOOKUP(W12,Admin!$A$2:$A$601,Admin!$D$2:$D$601,"",0)</f>
        <v>Indigo</v>
      </c>
      <c r="Z12" s="21" t="str">
        <f>_xlfn.XLOOKUP(W12,Admin!$A$2:$A$601,Admin!$E$2:$E$601,"",0)</f>
        <v>Wilder</v>
      </c>
      <c r="AA12" s="114">
        <v>38</v>
      </c>
      <c r="AB12" s="21">
        <f t="shared" si="4"/>
        <v>5</v>
      </c>
      <c r="AC12" t="str">
        <f>_xlfn.XLOOKUP(W12,Admin!$A$2:$A$601,Admin!$F$2:$F$601,"",0)</f>
        <v>BAC</v>
      </c>
      <c r="AD12">
        <f>COUNTIF(AC$7:AC12,AC12)</f>
        <v>1</v>
      </c>
      <c r="AE12">
        <f>IF(AA12=0,"",IF(AD12&lt;3,COUNTIF(AD$7:AD12,"&lt;3"),0))</f>
        <v>6</v>
      </c>
      <c r="AF12">
        <f t="shared" si="5"/>
        <v>8</v>
      </c>
      <c r="AH12" s="45">
        <v>161</v>
      </c>
      <c r="AI12" s="21" t="str">
        <f>_xlfn.XLOOKUP(AH12,Admin!$A$2:$A$601,Admin!$C$2:$C$601,"",0)</f>
        <v>U11G BAC</v>
      </c>
      <c r="AJ12" s="21" t="str">
        <f>_xlfn.XLOOKUP(AH12,Admin!$A$2:$A$601,Admin!$D$2:$D$601,"",0)</f>
        <v xml:space="preserve">Gabrielle </v>
      </c>
      <c r="AK12" s="21" t="str">
        <f>_xlfn.XLOOKUP(AH12,Admin!$A$2:$A$601,Admin!$E$2:$E$601,"",0)</f>
        <v>Agyeu-Baah</v>
      </c>
      <c r="AL12" s="114">
        <v>48</v>
      </c>
      <c r="AM12" s="21">
        <f t="shared" si="6"/>
        <v>5</v>
      </c>
      <c r="AN12" t="str">
        <f>_xlfn.XLOOKUP(AH12,Admin!$A$2:$A$601,Admin!$F$2:$F$601,"",0)</f>
        <v>BAC</v>
      </c>
      <c r="AO12">
        <f>COUNTIF(AN$7:AN12,AN12)</f>
        <v>3</v>
      </c>
      <c r="AP12">
        <f>IF(AL12=0,"",IF(AO12&lt;3,COUNTIF(AO$7:AO12,"&lt;3"),0))</f>
        <v>0</v>
      </c>
      <c r="AQ12" t="str">
        <f t="shared" si="7"/>
        <v/>
      </c>
      <c r="AS12" s="45">
        <v>168</v>
      </c>
      <c r="AT12" s="21" t="str">
        <f>_xlfn.XLOOKUP(AS12,Admin!$A$2:$A$601,Admin!$C$2:$C$601,"",0)</f>
        <v>U11G BAC</v>
      </c>
      <c r="AU12" s="21" t="str">
        <f>_xlfn.XLOOKUP(AS12,Admin!$A$2:$A$601,Admin!$D$2:$D$601,"",0)</f>
        <v>Caitlin</v>
      </c>
      <c r="AV12" s="21" t="str">
        <f>_xlfn.XLOOKUP(AS12,Admin!$A$2:$A$601,Admin!$E$2:$E$601,"",0)</f>
        <v>Turner</v>
      </c>
      <c r="AW12" s="83">
        <v>15.4</v>
      </c>
      <c r="AX12" s="21">
        <f t="shared" si="8"/>
        <v>6</v>
      </c>
      <c r="AY12" t="str">
        <f>_xlfn.XLOOKUP(AS12,Admin!$A$2:$A$601,Admin!$F$2:$F$601,"",0)</f>
        <v>BAC</v>
      </c>
      <c r="AZ12">
        <f>COUNTIF(AY$7:AY12,AY12)</f>
        <v>3</v>
      </c>
      <c r="BA12">
        <f>IF(AW12=0,"",IF(AZ12&lt;3,COUNTIF(AZ$7:AZ12,"&lt;3"),0))</f>
        <v>0</v>
      </c>
      <c r="BB12" t="str">
        <f t="shared" si="9"/>
        <v/>
      </c>
      <c r="BD12" s="45">
        <v>308</v>
      </c>
      <c r="BE12" s="21" t="str">
        <f>_xlfn.XLOOKUP(BD12,Admin!$A$2:$A$601,Admin!$C$2:$C$601,"",0)</f>
        <v>U11G PAC</v>
      </c>
      <c r="BF12" s="21" t="str">
        <f>_xlfn.XLOOKUP(BD12,Admin!$A$2:$A$601,Admin!$D$2:$D$601,"",0)</f>
        <v>Charlotte</v>
      </c>
      <c r="BG12" s="21" t="str">
        <f>_xlfn.XLOOKUP(BD12,Admin!$A$2:$A$601,Admin!$E$2:$E$601,"",0)</f>
        <v>Peters</v>
      </c>
      <c r="BH12" s="114">
        <v>5</v>
      </c>
      <c r="BI12" s="21">
        <f t="shared" si="10"/>
        <v>5</v>
      </c>
      <c r="BJ12" t="str">
        <f>_xlfn.XLOOKUP(BD12,Admin!$A$2:$A$601,Admin!$F$2:$F$601,"",0)</f>
        <v>PAC</v>
      </c>
      <c r="BK12">
        <f>COUNTIF(BJ$7:BJ12,BJ12)</f>
        <v>2</v>
      </c>
      <c r="BL12">
        <f>IF(BH12=0,"",IF(BK12&lt;3,COUNTIF(BK$7:BK12,"&lt;3"),0))</f>
        <v>6</v>
      </c>
      <c r="BM12">
        <f t="shared" si="11"/>
        <v>8</v>
      </c>
      <c r="BO12" s="45">
        <v>404</v>
      </c>
      <c r="BP12" s="21" t="str">
        <f>_xlfn.XLOOKUP(BO12,Admin!$A$2:$A$601,Admin!$C$2:$C$601,"",0)</f>
        <v>U11G PR</v>
      </c>
      <c r="BQ12" s="21" t="str">
        <f>_xlfn.XLOOKUP(BO12,Admin!$A$2:$A$601,Admin!$D$2:$D$601,"",0)</f>
        <v>Dora</v>
      </c>
      <c r="BR12" s="21" t="str">
        <f>_xlfn.XLOOKUP(BO12,Admin!$A$2:$A$601,Admin!$E$2:$E$601,"",0)</f>
        <v>Doma</v>
      </c>
      <c r="BS12" s="114">
        <v>57</v>
      </c>
      <c r="BT12" s="21">
        <f t="shared" si="12"/>
        <v>5</v>
      </c>
      <c r="BU12" t="str">
        <f>_xlfn.XLOOKUP(BO12,Admin!$A$2:$A$601,Admin!$F$2:$F$601,"",0)</f>
        <v>PR</v>
      </c>
      <c r="BV12">
        <f>COUNTIF(BU$7:BU12,BU12)</f>
        <v>3</v>
      </c>
      <c r="BW12">
        <f>IF(BS12=0,"",IF(BV12&lt;3,COUNTIF(BV$7:BV12,"&lt;3"),0))</f>
        <v>0</v>
      </c>
      <c r="BX12" t="str">
        <f t="shared" si="13"/>
        <v/>
      </c>
      <c r="BZ12" s="45">
        <v>306</v>
      </c>
      <c r="CA12" s="21" t="str">
        <f>_xlfn.XLOOKUP(BZ12,Admin!$A$2:$A$601,Admin!$C$2:$C$601,"",0)</f>
        <v>U11G PAC</v>
      </c>
      <c r="CB12" s="21" t="str">
        <f>_xlfn.XLOOKUP(BZ12,Admin!$A$2:$A$601,Admin!$D$2:$D$601,"",0)</f>
        <v>Lyla</v>
      </c>
      <c r="CC12" s="21" t="str">
        <f>_xlfn.XLOOKUP(BZ12,Admin!$A$2:$A$601,Admin!$E$2:$E$601,"",0)</f>
        <v>Farman</v>
      </c>
      <c r="CD12" s="84">
        <v>4.3899999999999997</v>
      </c>
      <c r="CE12" s="21">
        <f t="shared" si="14"/>
        <v>6</v>
      </c>
      <c r="CF12" t="str">
        <f>_xlfn.XLOOKUP(BZ12,Admin!$A$2:$A$601,Admin!$F$2:$F$601,"",0)</f>
        <v>PAC</v>
      </c>
      <c r="CG12">
        <f>COUNTIF(CF$7:CF12,CF12)</f>
        <v>2</v>
      </c>
      <c r="CH12">
        <f>IF(CD12=0,"",IF(CG12&lt;3,COUNTIF(CG$7:CG12,"&lt;3"),0))</f>
        <v>6</v>
      </c>
      <c r="CI12">
        <f t="shared" si="15"/>
        <v>7</v>
      </c>
      <c r="CK12" s="45"/>
      <c r="CL12" s="21" t="str">
        <f>_xlfn.XLOOKUP(CK12,Admin!$A$2:$A$601,Admin!$C$2:$C$601,"",0)</f>
        <v/>
      </c>
      <c r="CM12" s="21" t="str">
        <f>_xlfn.XLOOKUP(CK12,Admin!$A$2:$A$601,Admin!$D$2:$D$601,"",0)</f>
        <v/>
      </c>
      <c r="CN12" s="21" t="str">
        <f>_xlfn.XLOOKUP(CK12,Admin!$A$2:$A$601,Admin!$E$2:$E$601,"",0)</f>
        <v/>
      </c>
      <c r="CO12" s="84"/>
      <c r="CP12" s="21" t="str">
        <f t="shared" si="16"/>
        <v/>
      </c>
      <c r="CQ12" t="str">
        <f>_xlfn.XLOOKUP(CK12,Admin!$A$2:$A$601,Admin!$F$2:$F$601,"",0)</f>
        <v/>
      </c>
      <c r="CR12">
        <f>COUNTIF(CQ$7:CQ12,CQ12)</f>
        <v>5</v>
      </c>
      <c r="CS12" t="str">
        <f>IF(CO12=0,"",IF(CR12&lt;3,COUNTIF(CR$7:CR12,"&lt;3"),0))</f>
        <v/>
      </c>
      <c r="CT12" t="str">
        <f t="shared" si="17"/>
        <v/>
      </c>
    </row>
    <row r="13" spans="1:98" x14ac:dyDescent="0.35">
      <c r="A13" s="45">
        <v>404</v>
      </c>
      <c r="B13" s="21" t="str">
        <f>_xlfn.XLOOKUP(A13,Admin!$A$2:$A$601,Admin!$C$2:$C$601,"",0)</f>
        <v>U11G PR</v>
      </c>
      <c r="C13" s="21" t="str">
        <f>_xlfn.XLOOKUP(A13,Admin!$A$2:$A$601,Admin!$D$2:$D$601,"",0)</f>
        <v>Dora</v>
      </c>
      <c r="D13" s="21" t="str">
        <f>_xlfn.XLOOKUP(A13,Admin!$A$2:$A$601,Admin!$E$2:$E$601,"",0)</f>
        <v>Doma</v>
      </c>
      <c r="E13" s="84">
        <v>1.63</v>
      </c>
      <c r="F13" s="21">
        <f t="shared" si="0"/>
        <v>7</v>
      </c>
      <c r="G13" t="str">
        <f>_xlfn.XLOOKUP(A13,Admin!$A$2:$A$601,Admin!$F$2:$F$601,"",0)</f>
        <v>PR</v>
      </c>
      <c r="H13">
        <f>COUNTIF(G$7:G13,G13)</f>
        <v>1</v>
      </c>
      <c r="I13">
        <f>IF(E13=0,"",IF(H13&lt;3,COUNTIF(H$7:H13,"&lt;3"),0))</f>
        <v>6</v>
      </c>
      <c r="J13">
        <f t="shared" si="1"/>
        <v>7</v>
      </c>
      <c r="L13" s="45">
        <v>611</v>
      </c>
      <c r="M13" s="21" t="str">
        <f>_xlfn.XLOOKUP(L13,Admin!$A$2:$A$601,Admin!$C$2:$C$601,"",0)</f>
        <v>U11G WAC</v>
      </c>
      <c r="N13" s="21" t="str">
        <f>_xlfn.XLOOKUP(L13,Admin!$A$2:$A$601,Admin!$D$2:$D$601,"",0)</f>
        <v xml:space="preserve">Iola </v>
      </c>
      <c r="O13" s="21" t="str">
        <f>_xlfn.XLOOKUP(L13,Admin!$A$2:$A$601,Admin!$E$2:$E$601,"",0)</f>
        <v xml:space="preserve">Porretta </v>
      </c>
      <c r="P13" s="84">
        <v>4.6500000000000004</v>
      </c>
      <c r="Q13" s="21">
        <f t="shared" si="2"/>
        <v>7</v>
      </c>
      <c r="R13" t="str">
        <f>_xlfn.XLOOKUP(L13,Admin!$A$2:$A$601,Admin!$F$2:$F$601,"",0)</f>
        <v>WAC</v>
      </c>
      <c r="S13">
        <f>COUNTIF(R$7:R13,R13)</f>
        <v>2</v>
      </c>
      <c r="T13">
        <f>IF(P13=0,"",IF(S13&lt;3,COUNTIF(S$7:S13,"&lt;3"),0))</f>
        <v>7</v>
      </c>
      <c r="U13">
        <f t="shared" si="3"/>
        <v>6</v>
      </c>
      <c r="W13" s="45">
        <v>161</v>
      </c>
      <c r="X13" s="21" t="str">
        <f>_xlfn.XLOOKUP(W13,Admin!$A$2:$A$601,Admin!$C$2:$C$601,"",0)</f>
        <v>U11G BAC</v>
      </c>
      <c r="Y13" s="21" t="str">
        <f>_xlfn.XLOOKUP(W13,Admin!$A$2:$A$601,Admin!$D$2:$D$601,"",0)</f>
        <v xml:space="preserve">Gabrielle </v>
      </c>
      <c r="Z13" s="21" t="str">
        <f>_xlfn.XLOOKUP(W13,Admin!$A$2:$A$601,Admin!$E$2:$E$601,"",0)</f>
        <v>Agyeu-Baah</v>
      </c>
      <c r="AA13" s="114">
        <v>38</v>
      </c>
      <c r="AB13" s="21">
        <f t="shared" si="4"/>
        <v>5</v>
      </c>
      <c r="AC13" t="str">
        <f>_xlfn.XLOOKUP(W13,Admin!$A$2:$A$601,Admin!$F$2:$F$601,"",0)</f>
        <v>BAC</v>
      </c>
      <c r="AD13">
        <f>COUNTIF(AC$7:AC13,AC13)</f>
        <v>2</v>
      </c>
      <c r="AE13">
        <f>IF(AA13=0,"",IF(AD13&lt;3,COUNTIF(AD$7:AD13,"&lt;3"),0))</f>
        <v>7</v>
      </c>
      <c r="AF13">
        <f t="shared" si="5"/>
        <v>8</v>
      </c>
      <c r="AH13" s="45">
        <v>168</v>
      </c>
      <c r="AI13" s="21" t="str">
        <f>_xlfn.XLOOKUP(AH13,Admin!$A$2:$A$601,Admin!$C$2:$C$601,"",0)</f>
        <v>U11G BAC</v>
      </c>
      <c r="AJ13" s="21" t="str">
        <f>_xlfn.XLOOKUP(AH13,Admin!$A$2:$A$601,Admin!$D$2:$D$601,"",0)</f>
        <v>Caitlin</v>
      </c>
      <c r="AK13" s="21" t="str">
        <f>_xlfn.XLOOKUP(AH13,Admin!$A$2:$A$601,Admin!$E$2:$E$601,"",0)</f>
        <v>Turner</v>
      </c>
      <c r="AL13" s="114">
        <v>46</v>
      </c>
      <c r="AM13" s="21">
        <f t="shared" si="6"/>
        <v>7</v>
      </c>
      <c r="AN13" t="str">
        <f>_xlfn.XLOOKUP(AH13,Admin!$A$2:$A$601,Admin!$F$2:$F$601,"",0)</f>
        <v>BAC</v>
      </c>
      <c r="AO13">
        <f>COUNTIF(AN$7:AN13,AN13)</f>
        <v>4</v>
      </c>
      <c r="AP13">
        <f>IF(AL13=0,"",IF(AO13&lt;3,COUNTIF(AO$7:AO13,"&lt;3"),0))</f>
        <v>0</v>
      </c>
      <c r="AQ13" t="str">
        <f t="shared" si="7"/>
        <v/>
      </c>
      <c r="AS13" s="45">
        <v>105</v>
      </c>
      <c r="AT13" s="21" t="str">
        <f>_xlfn.XLOOKUP(AS13,Admin!$A$2:$A$601,Admin!$C$2:$C$601,"",0)</f>
        <v>U11G BAC</v>
      </c>
      <c r="AU13" s="21" t="str">
        <f>_xlfn.XLOOKUP(AS13,Admin!$A$2:$A$601,Admin!$D$2:$D$601,"",0)</f>
        <v>Gracie</v>
      </c>
      <c r="AV13" s="21" t="str">
        <f>_xlfn.XLOOKUP(AS13,Admin!$A$2:$A$601,Admin!$E$2:$E$601,"",0)</f>
        <v>Crawford</v>
      </c>
      <c r="AW13" s="83">
        <v>15.6</v>
      </c>
      <c r="AX13" s="21">
        <f t="shared" si="8"/>
        <v>7</v>
      </c>
      <c r="AY13" t="str">
        <f>_xlfn.XLOOKUP(AS13,Admin!$A$2:$A$601,Admin!$F$2:$F$601,"",0)</f>
        <v>BAC</v>
      </c>
      <c r="AZ13">
        <f>COUNTIF(AY$7:AY13,AY13)</f>
        <v>4</v>
      </c>
      <c r="BA13">
        <f>IF(AW13=0,"",IF(AZ13&lt;3,COUNTIF(AZ$7:AZ13,"&lt;3"),0))</f>
        <v>0</v>
      </c>
      <c r="BB13" t="str">
        <f t="shared" si="9"/>
        <v/>
      </c>
      <c r="BD13" s="45">
        <v>105</v>
      </c>
      <c r="BE13" s="21" t="str">
        <f>_xlfn.XLOOKUP(BD13,Admin!$A$2:$A$601,Admin!$C$2:$C$601,"",0)</f>
        <v>U11G BAC</v>
      </c>
      <c r="BF13" s="21" t="str">
        <f>_xlfn.XLOOKUP(BD13,Admin!$A$2:$A$601,Admin!$D$2:$D$601,"",0)</f>
        <v>Gracie</v>
      </c>
      <c r="BG13" s="21" t="str">
        <f>_xlfn.XLOOKUP(BD13,Admin!$A$2:$A$601,Admin!$E$2:$E$601,"",0)</f>
        <v>Crawford</v>
      </c>
      <c r="BH13" s="114">
        <v>4</v>
      </c>
      <c r="BI13" s="21">
        <f t="shared" si="10"/>
        <v>7</v>
      </c>
      <c r="BJ13" t="str">
        <f>_xlfn.XLOOKUP(BD13,Admin!$A$2:$A$601,Admin!$F$2:$F$601,"",0)</f>
        <v>BAC</v>
      </c>
      <c r="BK13">
        <f>COUNTIF(BJ$7:BJ13,BJ13)</f>
        <v>2</v>
      </c>
      <c r="BL13">
        <f>IF(BH13=0,"",IF(BK13&lt;3,COUNTIF(BK$7:BK13,"&lt;3"),0))</f>
        <v>7</v>
      </c>
      <c r="BM13">
        <f t="shared" si="11"/>
        <v>6</v>
      </c>
      <c r="BO13" s="45">
        <v>498</v>
      </c>
      <c r="BP13" s="21" t="str">
        <f>_xlfn.XLOOKUP(BO13,Admin!$A$2:$A$601,Admin!$C$2:$C$601,"",0)</f>
        <v>U11G PR</v>
      </c>
      <c r="BQ13" s="21" t="str">
        <f>_xlfn.XLOOKUP(BO13,Admin!$A$2:$A$601,Admin!$D$2:$D$601,"",0)</f>
        <v>Jessica</v>
      </c>
      <c r="BR13" s="21" t="str">
        <f>_xlfn.XLOOKUP(BO13,Admin!$A$2:$A$601,Admin!$E$2:$E$601,"",0)</f>
        <v>Frank</v>
      </c>
      <c r="BS13" s="114">
        <v>53</v>
      </c>
      <c r="BT13" s="21">
        <f t="shared" si="12"/>
        <v>7</v>
      </c>
      <c r="BU13" t="str">
        <f>_xlfn.XLOOKUP(BO13,Admin!$A$2:$A$601,Admin!$F$2:$F$601,"",0)</f>
        <v>PR</v>
      </c>
      <c r="BV13">
        <f>COUNTIF(BU$7:BU13,BU13)</f>
        <v>4</v>
      </c>
      <c r="BW13">
        <f>IF(BS13=0,"",IF(BV13&lt;3,COUNTIF(BV$7:BV13,"&lt;3"),0))</f>
        <v>0</v>
      </c>
      <c r="BX13" t="str">
        <f t="shared" si="13"/>
        <v/>
      </c>
      <c r="BZ13" s="45">
        <v>110</v>
      </c>
      <c r="CA13" s="21" t="str">
        <f>_xlfn.XLOOKUP(BZ13,Admin!$A$2:$A$601,Admin!$C$2:$C$601,"",0)</f>
        <v>U11G BAC</v>
      </c>
      <c r="CB13" s="21" t="str">
        <f>_xlfn.XLOOKUP(BZ13,Admin!$A$2:$A$601,Admin!$D$2:$D$601,"",0)</f>
        <v>Hanalei</v>
      </c>
      <c r="CC13" s="21" t="str">
        <f>_xlfn.XLOOKUP(BZ13,Admin!$A$2:$A$601,Admin!$E$2:$E$601,"",0)</f>
        <v>Whittam</v>
      </c>
      <c r="CD13" s="84">
        <v>4.05</v>
      </c>
      <c r="CE13" s="21">
        <f t="shared" si="14"/>
        <v>7</v>
      </c>
      <c r="CF13" t="str">
        <f>_xlfn.XLOOKUP(BZ13,Admin!$A$2:$A$601,Admin!$F$2:$F$601,"",0)</f>
        <v>BAC</v>
      </c>
      <c r="CG13">
        <f>COUNTIF(CF$7:CF13,CF13)</f>
        <v>3</v>
      </c>
      <c r="CH13">
        <f>IF(CD13=0,"",IF(CG13&lt;3,COUNTIF(CG$7:CG13,"&lt;3"),0))</f>
        <v>0</v>
      </c>
      <c r="CI13" t="str">
        <f t="shared" si="15"/>
        <v/>
      </c>
      <c r="CJ13" s="163"/>
      <c r="CK13" s="45"/>
      <c r="CL13" s="21" t="str">
        <f>_xlfn.XLOOKUP(CK13,Admin!$A$2:$A$601,Admin!$C$2:$C$601,"",0)</f>
        <v/>
      </c>
      <c r="CM13" s="21" t="str">
        <f>_xlfn.XLOOKUP(CK13,Admin!$A$2:$A$601,Admin!$D$2:$D$601,"",0)</f>
        <v/>
      </c>
      <c r="CN13" s="21" t="str">
        <f>_xlfn.XLOOKUP(CK13,Admin!$A$2:$A$601,Admin!$E$2:$E$601,"",0)</f>
        <v/>
      </c>
      <c r="CO13" s="84"/>
      <c r="CP13" s="21" t="str">
        <f t="shared" si="16"/>
        <v/>
      </c>
      <c r="CQ13" t="str">
        <f>_xlfn.XLOOKUP(CK13,Admin!$A$2:$A$601,Admin!$F$2:$F$601,"",0)</f>
        <v/>
      </c>
      <c r="CR13">
        <f>COUNTIF(CQ$7:CQ13,CQ13)</f>
        <v>6</v>
      </c>
      <c r="CS13" t="str">
        <f>IF(CO13=0,"",IF(CR13&lt;3,COUNTIF(CR$7:CR13,"&lt;3"),0))</f>
        <v/>
      </c>
      <c r="CT13" t="str">
        <f t="shared" si="17"/>
        <v/>
      </c>
    </row>
    <row r="14" spans="1:98" x14ac:dyDescent="0.35">
      <c r="A14" s="45">
        <v>498</v>
      </c>
      <c r="B14" s="21" t="str">
        <f>_xlfn.XLOOKUP(A14,Admin!$A$2:$A$601,Admin!$C$2:$C$601,"",0)</f>
        <v>U11G PR</v>
      </c>
      <c r="C14" s="21" t="str">
        <f>_xlfn.XLOOKUP(A14,Admin!$A$2:$A$601,Admin!$D$2:$D$601,"",0)</f>
        <v>Jessica</v>
      </c>
      <c r="D14" s="21" t="str">
        <f>_xlfn.XLOOKUP(A14,Admin!$A$2:$A$601,Admin!$E$2:$E$601,"",0)</f>
        <v>Frank</v>
      </c>
      <c r="E14" s="84">
        <v>1.62</v>
      </c>
      <c r="F14" s="21">
        <f t="shared" si="0"/>
        <v>8</v>
      </c>
      <c r="G14" t="str">
        <f>_xlfn.XLOOKUP(A14,Admin!$A$2:$A$601,Admin!$F$2:$F$601,"",0)</f>
        <v>PR</v>
      </c>
      <c r="H14">
        <f>COUNTIF(G$7:G14,G14)</f>
        <v>2</v>
      </c>
      <c r="I14">
        <f>IF(E14=0,"",IF(H14&lt;3,COUNTIF(H$7:H14,"&lt;3"),0))</f>
        <v>7</v>
      </c>
      <c r="J14">
        <f t="shared" si="1"/>
        <v>6</v>
      </c>
      <c r="L14" s="45">
        <v>606</v>
      </c>
      <c r="M14" s="21" t="str">
        <f>_xlfn.XLOOKUP(L14,Admin!$A$2:$A$601,Admin!$C$2:$C$601,"",0)</f>
        <v>U11G WAC</v>
      </c>
      <c r="N14" s="21" t="str">
        <f>_xlfn.XLOOKUP(L14,Admin!$A$2:$A$601,Admin!$D$2:$D$601,"",0)</f>
        <v xml:space="preserve">Mollie </v>
      </c>
      <c r="O14" s="21" t="str">
        <f>_xlfn.XLOOKUP(L14,Admin!$A$2:$A$601,Admin!$E$2:$E$601,"",0)</f>
        <v xml:space="preserve">Dicker </v>
      </c>
      <c r="P14" s="84">
        <v>4.4800000000000004</v>
      </c>
      <c r="Q14" s="21">
        <f t="shared" si="2"/>
        <v>8</v>
      </c>
      <c r="R14" t="str">
        <f>_xlfn.XLOOKUP(L14,Admin!$A$2:$A$601,Admin!$F$2:$F$601,"",0)</f>
        <v>WAC</v>
      </c>
      <c r="S14">
        <f>COUNTIF(R$7:R14,R14)</f>
        <v>3</v>
      </c>
      <c r="T14">
        <f>IF(P14=0,"",IF(S14&lt;3,COUNTIF(S$7:S14,"&lt;3"),0))</f>
        <v>0</v>
      </c>
      <c r="U14" t="str">
        <f t="shared" si="3"/>
        <v/>
      </c>
      <c r="W14" s="45">
        <v>611</v>
      </c>
      <c r="X14" s="21" t="str">
        <f>_xlfn.XLOOKUP(W14,Admin!$A$2:$A$601,Admin!$C$2:$C$601,"",0)</f>
        <v>U11G WAC</v>
      </c>
      <c r="Y14" s="21" t="str">
        <f>_xlfn.XLOOKUP(W14,Admin!$A$2:$A$601,Admin!$D$2:$D$601,"",0)</f>
        <v xml:space="preserve">Iola </v>
      </c>
      <c r="Z14" s="21" t="str">
        <f>_xlfn.XLOOKUP(W14,Admin!$A$2:$A$601,Admin!$E$2:$E$601,"",0)</f>
        <v xml:space="preserve">Porretta </v>
      </c>
      <c r="AA14" s="114">
        <v>38</v>
      </c>
      <c r="AB14" s="21">
        <f t="shared" si="4"/>
        <v>5</v>
      </c>
      <c r="AC14" t="str">
        <f>_xlfn.XLOOKUP(W14,Admin!$A$2:$A$601,Admin!$F$2:$F$601,"",0)</f>
        <v>WAC</v>
      </c>
      <c r="AD14">
        <f>COUNTIF(AC$7:AC14,AC14)</f>
        <v>2</v>
      </c>
      <c r="AE14">
        <f>IF(AA14=0,"",IF(AD14&lt;3,COUNTIF(AD$7:AD14,"&lt;3"),0))</f>
        <v>8</v>
      </c>
      <c r="AF14">
        <f t="shared" si="5"/>
        <v>8</v>
      </c>
      <c r="AH14" s="45">
        <v>105</v>
      </c>
      <c r="AI14" s="21" t="str">
        <f>_xlfn.XLOOKUP(AH14,Admin!$A$2:$A$601,Admin!$C$2:$C$601,"",0)</f>
        <v>U11G BAC</v>
      </c>
      <c r="AJ14" s="21" t="str">
        <f>_xlfn.XLOOKUP(AH14,Admin!$A$2:$A$601,Admin!$D$2:$D$601,"",0)</f>
        <v>Gracie</v>
      </c>
      <c r="AK14" s="21" t="str">
        <f>_xlfn.XLOOKUP(AH14,Admin!$A$2:$A$601,Admin!$E$2:$E$601,"",0)</f>
        <v>Crawford</v>
      </c>
      <c r="AL14" s="114">
        <v>46</v>
      </c>
      <c r="AM14" s="21">
        <f t="shared" si="6"/>
        <v>7</v>
      </c>
      <c r="AN14" t="str">
        <f>_xlfn.XLOOKUP(AH14,Admin!$A$2:$A$601,Admin!$F$2:$F$601,"",0)</f>
        <v>BAC</v>
      </c>
      <c r="AO14">
        <f>COUNTIF(AN$7:AN14,AN14)</f>
        <v>5</v>
      </c>
      <c r="AP14">
        <f>IF(AL14=0,"",IF(AO14&lt;3,COUNTIF(AO$7:AO14,"&lt;3"),0))</f>
        <v>0</v>
      </c>
      <c r="AQ14" t="str">
        <f t="shared" si="7"/>
        <v/>
      </c>
      <c r="AS14" s="45">
        <v>604</v>
      </c>
      <c r="AT14" s="21" t="str">
        <f>_xlfn.XLOOKUP(AS14,Admin!$A$2:$A$601,Admin!$C$2:$C$601,"",0)</f>
        <v>U11G WAC</v>
      </c>
      <c r="AU14" s="21" t="str">
        <f>_xlfn.XLOOKUP(AS14,Admin!$A$2:$A$601,Admin!$D$2:$D$601,"",0)</f>
        <v xml:space="preserve">Elsie </v>
      </c>
      <c r="AV14" s="21" t="str">
        <f>_xlfn.XLOOKUP(AS14,Admin!$A$2:$A$601,Admin!$E$2:$E$601,"",0)</f>
        <v xml:space="preserve">Seward </v>
      </c>
      <c r="AW14" s="83">
        <v>15.8</v>
      </c>
      <c r="AX14" s="21">
        <f t="shared" si="8"/>
        <v>8</v>
      </c>
      <c r="AY14" t="str">
        <f>_xlfn.XLOOKUP(AS14,Admin!$A$2:$A$601,Admin!$F$2:$F$601,"",0)</f>
        <v>WAC</v>
      </c>
      <c r="AZ14">
        <f>COUNTIF(AY$7:AY14,AY14)</f>
        <v>2</v>
      </c>
      <c r="BA14">
        <f>IF(AW14=0,"",IF(AZ14&lt;3,COUNTIF(AZ$7:AZ14,"&lt;3"),0))</f>
        <v>6</v>
      </c>
      <c r="BB14">
        <f t="shared" si="9"/>
        <v>7</v>
      </c>
      <c r="BD14" s="45">
        <v>101</v>
      </c>
      <c r="BE14" s="21" t="str">
        <f>_xlfn.XLOOKUP(BD14,Admin!$A$2:$A$601,Admin!$C$2:$C$601,"",0)</f>
        <v>U11G BAC</v>
      </c>
      <c r="BF14" s="21" t="str">
        <f>_xlfn.XLOOKUP(BD14,Admin!$A$2:$A$601,Admin!$D$2:$D$601,"",0)</f>
        <v>Imogen</v>
      </c>
      <c r="BG14" s="21" t="str">
        <f>_xlfn.XLOOKUP(BD14,Admin!$A$2:$A$601,Admin!$E$2:$E$601,"",0)</f>
        <v>Drew</v>
      </c>
      <c r="BH14" s="114">
        <v>4</v>
      </c>
      <c r="BI14" s="21">
        <f t="shared" si="10"/>
        <v>7</v>
      </c>
      <c r="BJ14" t="str">
        <f>_xlfn.XLOOKUP(BD14,Admin!$A$2:$A$601,Admin!$F$2:$F$601,"",0)</f>
        <v>BAC</v>
      </c>
      <c r="BK14">
        <f>COUNTIF(BJ$7:BJ14,BJ14)</f>
        <v>3</v>
      </c>
      <c r="BL14">
        <f>IF(BH14=0,"",IF(BK14&lt;3,COUNTIF(BK$7:BK14,"&lt;3"),0))</f>
        <v>0</v>
      </c>
      <c r="BM14" t="str">
        <f t="shared" si="11"/>
        <v/>
      </c>
      <c r="BO14" s="45">
        <v>607</v>
      </c>
      <c r="BP14" s="21" t="str">
        <f>_xlfn.XLOOKUP(BO14,Admin!$A$2:$A$601,Admin!$C$2:$C$601,"",0)</f>
        <v>U11G WAC</v>
      </c>
      <c r="BQ14" s="21" t="str">
        <f>_xlfn.XLOOKUP(BO14,Admin!$A$2:$A$601,Admin!$D$2:$D$601,"",0)</f>
        <v xml:space="preserve">Coral </v>
      </c>
      <c r="BR14" s="21" t="str">
        <f>_xlfn.XLOOKUP(BO14,Admin!$A$2:$A$601,Admin!$E$2:$E$601,"",0)</f>
        <v xml:space="preserve">Richards </v>
      </c>
      <c r="BS14" s="114">
        <v>52</v>
      </c>
      <c r="BT14" s="21">
        <f t="shared" si="12"/>
        <v>8</v>
      </c>
      <c r="BU14" t="str">
        <f>_xlfn.XLOOKUP(BO14,Admin!$A$2:$A$601,Admin!$F$2:$F$601,"",0)</f>
        <v>WAC</v>
      </c>
      <c r="BV14">
        <f>COUNTIF(BU$7:BU14,BU14)</f>
        <v>1</v>
      </c>
      <c r="BW14">
        <f>IF(BS14=0,"",IF(BV14&lt;3,COUNTIF(BV$7:BV14,"&lt;3"),0))</f>
        <v>5</v>
      </c>
      <c r="BX14">
        <f t="shared" si="13"/>
        <v>8</v>
      </c>
      <c r="BZ14" s="45">
        <v>405</v>
      </c>
      <c r="CA14" s="21" t="str">
        <f>_xlfn.XLOOKUP(BZ14,Admin!$A$2:$A$601,Admin!$C$2:$C$601,"",0)</f>
        <v>U11G PR</v>
      </c>
      <c r="CB14" s="21" t="str">
        <f>_xlfn.XLOOKUP(BZ14,Admin!$A$2:$A$601,Admin!$D$2:$D$601,"",0)</f>
        <v>Hannah</v>
      </c>
      <c r="CC14" s="21" t="str">
        <f>_xlfn.XLOOKUP(BZ14,Admin!$A$2:$A$601,Admin!$E$2:$E$601,"",0)</f>
        <v>House</v>
      </c>
      <c r="CD14" s="84">
        <v>4.05</v>
      </c>
      <c r="CE14" s="21">
        <f t="shared" si="14"/>
        <v>7</v>
      </c>
      <c r="CF14" t="str">
        <f>_xlfn.XLOOKUP(BZ14,Admin!$A$2:$A$601,Admin!$F$2:$F$601,"",0)</f>
        <v>PR</v>
      </c>
      <c r="CG14">
        <f>COUNTIF(CF$7:CF14,CF14)</f>
        <v>1</v>
      </c>
      <c r="CH14">
        <f>IF(CD14=0,"",IF(CG14&lt;3,COUNTIF(CG$7:CG14,"&lt;3"),0))</f>
        <v>7</v>
      </c>
      <c r="CI14">
        <f t="shared" si="15"/>
        <v>6</v>
      </c>
      <c r="CJ14" s="163"/>
      <c r="CK14" s="45"/>
      <c r="CL14" s="21" t="str">
        <f>_xlfn.XLOOKUP(CK14,Admin!$A$2:$A$601,Admin!$C$2:$C$601,"",0)</f>
        <v/>
      </c>
      <c r="CM14" s="21" t="str">
        <f>_xlfn.XLOOKUP(CK14,Admin!$A$2:$A$601,Admin!$D$2:$D$601,"",0)</f>
        <v/>
      </c>
      <c r="CN14" s="21" t="str">
        <f>_xlfn.XLOOKUP(CK14,Admin!$A$2:$A$601,Admin!$E$2:$E$601,"",0)</f>
        <v/>
      </c>
      <c r="CO14" s="84"/>
      <c r="CP14" s="21" t="str">
        <f t="shared" si="16"/>
        <v/>
      </c>
      <c r="CQ14" t="str">
        <f>_xlfn.XLOOKUP(CK14,Admin!$A$2:$A$601,Admin!$F$2:$F$601,"",0)</f>
        <v/>
      </c>
      <c r="CR14">
        <f>COUNTIF(CQ$7:CQ14,CQ14)</f>
        <v>7</v>
      </c>
      <c r="CS14" t="str">
        <f>IF(CO14=0,"",IF(CR14&lt;3,COUNTIF(CR$7:CR14,"&lt;3"),0))</f>
        <v/>
      </c>
      <c r="CT14" t="str">
        <f t="shared" si="17"/>
        <v/>
      </c>
    </row>
    <row r="15" spans="1:98" x14ac:dyDescent="0.35">
      <c r="A15" s="45">
        <v>500</v>
      </c>
      <c r="B15" s="21" t="str">
        <f>_xlfn.XLOOKUP(A15,Admin!$A$2:$A$601,Admin!$C$2:$C$601,"",0)</f>
        <v>U11G PR</v>
      </c>
      <c r="C15" s="21" t="str">
        <f>_xlfn.XLOOKUP(A15,Admin!$A$2:$A$601,Admin!$D$2:$D$601,"",0)</f>
        <v>Millie</v>
      </c>
      <c r="D15" s="21" t="str">
        <f>_xlfn.XLOOKUP(A15,Admin!$A$2:$A$601,Admin!$E$2:$E$601,"",0)</f>
        <v>Macintyre</v>
      </c>
      <c r="E15" s="84">
        <v>1.6</v>
      </c>
      <c r="F15" s="21">
        <f t="shared" si="0"/>
        <v>9</v>
      </c>
      <c r="G15" t="str">
        <f>_xlfn.XLOOKUP(A15,Admin!$A$2:$A$601,Admin!$F$2:$F$601,"",0)</f>
        <v>PR</v>
      </c>
      <c r="H15">
        <f>COUNTIF(G$7:G15,G15)</f>
        <v>3</v>
      </c>
      <c r="I15">
        <f>IF(E15=0,"",IF(H15&lt;3,COUNTIF(H$7:H15,"&lt;3"),0))</f>
        <v>0</v>
      </c>
      <c r="J15" t="str">
        <f t="shared" si="1"/>
        <v/>
      </c>
      <c r="L15" s="45">
        <v>208</v>
      </c>
      <c r="M15" s="21" t="str">
        <f>_xlfn.XLOOKUP(L15,Admin!$A$2:$A$601,Admin!$C$2:$C$601,"",0)</f>
        <v>U11G DAC</v>
      </c>
      <c r="N15" s="21" t="str">
        <f>_xlfn.XLOOKUP(L15,Admin!$A$2:$A$601,Admin!$D$2:$D$601,"",0)</f>
        <v>Annabel</v>
      </c>
      <c r="O15" s="21" t="str">
        <f>_xlfn.XLOOKUP(L15,Admin!$A$2:$A$601,Admin!$E$2:$E$601,"",0)</f>
        <v>RICHARDS</v>
      </c>
      <c r="P15" s="84">
        <v>4.43</v>
      </c>
      <c r="Q15" s="21">
        <f t="shared" si="2"/>
        <v>9</v>
      </c>
      <c r="R15" t="str">
        <f>_xlfn.XLOOKUP(L15,Admin!$A$2:$A$601,Admin!$F$2:$F$601,"",0)</f>
        <v>DAC</v>
      </c>
      <c r="S15">
        <f>COUNTIF(R$7:R15,R15)</f>
        <v>2</v>
      </c>
      <c r="T15">
        <f>IF(P15=0,"",IF(S15&lt;3,COUNTIF(S$7:S15,"&lt;3"),0))</f>
        <v>8</v>
      </c>
      <c r="U15">
        <f t="shared" si="3"/>
        <v>5</v>
      </c>
      <c r="W15" s="45">
        <v>607</v>
      </c>
      <c r="X15" s="21" t="str">
        <f>_xlfn.XLOOKUP(W15,Admin!$A$2:$A$601,Admin!$C$2:$C$601,"",0)</f>
        <v>U11G WAC</v>
      </c>
      <c r="Y15" s="21" t="str">
        <f>_xlfn.XLOOKUP(W15,Admin!$A$2:$A$601,Admin!$D$2:$D$601,"",0)</f>
        <v xml:space="preserve">Coral </v>
      </c>
      <c r="Z15" s="21" t="str">
        <f>_xlfn.XLOOKUP(W15,Admin!$A$2:$A$601,Admin!$E$2:$E$601,"",0)</f>
        <v xml:space="preserve">Richards </v>
      </c>
      <c r="AA15" s="114">
        <v>36</v>
      </c>
      <c r="AB15" s="21">
        <f t="shared" si="4"/>
        <v>9</v>
      </c>
      <c r="AC15" t="str">
        <f>_xlfn.XLOOKUP(W15,Admin!$A$2:$A$601,Admin!$F$2:$F$601,"",0)</f>
        <v>WAC</v>
      </c>
      <c r="AD15">
        <f>COUNTIF(AC$7:AC15,AC15)</f>
        <v>3</v>
      </c>
      <c r="AE15">
        <f>IF(AA15=0,"",IF(AD15&lt;3,COUNTIF(AD$7:AD15,"&lt;3"),0))</f>
        <v>0</v>
      </c>
      <c r="AF15" t="str">
        <f t="shared" si="5"/>
        <v/>
      </c>
      <c r="AH15" s="45">
        <v>306</v>
      </c>
      <c r="AI15" s="21" t="str">
        <f>_xlfn.XLOOKUP(AH15,Admin!$A$2:$A$601,Admin!$C$2:$C$601,"",0)</f>
        <v>U11G PAC</v>
      </c>
      <c r="AJ15" s="21" t="str">
        <f>_xlfn.XLOOKUP(AH15,Admin!$A$2:$A$601,Admin!$D$2:$D$601,"",0)</f>
        <v>Lyla</v>
      </c>
      <c r="AK15" s="21" t="str">
        <f>_xlfn.XLOOKUP(AH15,Admin!$A$2:$A$601,Admin!$E$2:$E$601,"",0)</f>
        <v>Farman</v>
      </c>
      <c r="AL15" s="114">
        <v>46</v>
      </c>
      <c r="AM15" s="21">
        <f t="shared" si="6"/>
        <v>7</v>
      </c>
      <c r="AN15" t="str">
        <f>_xlfn.XLOOKUP(AH15,Admin!$A$2:$A$601,Admin!$F$2:$F$601,"",0)</f>
        <v>PAC</v>
      </c>
      <c r="AO15">
        <f>COUNTIF(AN$7:AN15,AN15)</f>
        <v>1</v>
      </c>
      <c r="AP15">
        <f>IF(AL15=0,"",IF(AO15&lt;3,COUNTIF(AO$7:AO15,"&lt;3"),0))</f>
        <v>5</v>
      </c>
      <c r="AQ15">
        <f t="shared" si="7"/>
        <v>8</v>
      </c>
      <c r="AS15" s="45">
        <v>402</v>
      </c>
      <c r="AT15" s="21" t="str">
        <f>_xlfn.XLOOKUP(AS15,Admin!$A$2:$A$601,Admin!$C$2:$C$601,"",0)</f>
        <v>U11G PR</v>
      </c>
      <c r="AU15" s="21" t="str">
        <f>_xlfn.XLOOKUP(AS15,Admin!$A$2:$A$601,Admin!$D$2:$D$601,"",0)</f>
        <v>Bella</v>
      </c>
      <c r="AV15" s="21" t="str">
        <f>_xlfn.XLOOKUP(AS15,Admin!$A$2:$A$601,Admin!$E$2:$E$601,"",0)</f>
        <v>Pretty</v>
      </c>
      <c r="AW15" s="83">
        <v>15.9</v>
      </c>
      <c r="AX15" s="21">
        <f t="shared" si="8"/>
        <v>9</v>
      </c>
      <c r="AY15" t="str">
        <f>_xlfn.XLOOKUP(AS15,Admin!$A$2:$A$601,Admin!$F$2:$F$601,"",0)</f>
        <v>PR</v>
      </c>
      <c r="AZ15">
        <f>COUNTIF(AY$7:AY15,AY15)</f>
        <v>3</v>
      </c>
      <c r="BA15">
        <f>IF(AW15=0,"",IF(AZ15&lt;3,COUNTIF(AZ$7:AZ15,"&lt;3"),0))</f>
        <v>0</v>
      </c>
      <c r="BB15" t="str">
        <f t="shared" si="9"/>
        <v/>
      </c>
      <c r="BD15" s="45">
        <v>411</v>
      </c>
      <c r="BE15" s="21" t="str">
        <f>_xlfn.XLOOKUP(BD15,Admin!$A$2:$A$601,Admin!$C$2:$C$601,"",0)</f>
        <v>U11G PR</v>
      </c>
      <c r="BF15" s="21" t="str">
        <f>_xlfn.XLOOKUP(BD15,Admin!$A$2:$A$601,Admin!$D$2:$D$601,"",0)</f>
        <v>Romilly</v>
      </c>
      <c r="BG15" s="21" t="str">
        <f>_xlfn.XLOOKUP(BD15,Admin!$A$2:$A$601,Admin!$E$2:$E$601,"",0)</f>
        <v>Lever</v>
      </c>
      <c r="BH15" s="114">
        <v>3</v>
      </c>
      <c r="BI15" s="21">
        <f t="shared" si="10"/>
        <v>9</v>
      </c>
      <c r="BJ15" t="str">
        <f>_xlfn.XLOOKUP(BD15,Admin!$A$2:$A$601,Admin!$F$2:$F$601,"",0)</f>
        <v>PR</v>
      </c>
      <c r="BK15">
        <f>COUNTIF(BJ$7:BJ15,BJ15)</f>
        <v>2</v>
      </c>
      <c r="BL15">
        <f>IF(BH15=0,"",IF(BK15&lt;3,COUNTIF(BK$7:BK15,"&lt;3"),0))</f>
        <v>8</v>
      </c>
      <c r="BM15">
        <f t="shared" si="11"/>
        <v>5</v>
      </c>
      <c r="BO15" s="45">
        <v>604</v>
      </c>
      <c r="BP15" s="21" t="str">
        <f>_xlfn.XLOOKUP(BO15,Admin!$A$2:$A$601,Admin!$C$2:$C$601,"",0)</f>
        <v>U11G WAC</v>
      </c>
      <c r="BQ15" s="21" t="str">
        <f>_xlfn.XLOOKUP(BO15,Admin!$A$2:$A$601,Admin!$D$2:$D$601,"",0)</f>
        <v xml:space="preserve">Elsie </v>
      </c>
      <c r="BR15" s="21" t="str">
        <f>_xlfn.XLOOKUP(BO15,Admin!$A$2:$A$601,Admin!$E$2:$E$601,"",0)</f>
        <v xml:space="preserve">Seward </v>
      </c>
      <c r="BS15" s="114">
        <v>49</v>
      </c>
      <c r="BT15" s="21">
        <f t="shared" si="12"/>
        <v>9</v>
      </c>
      <c r="BU15" t="str">
        <f>_xlfn.XLOOKUP(BO15,Admin!$A$2:$A$601,Admin!$F$2:$F$601,"",0)</f>
        <v>WAC</v>
      </c>
      <c r="BV15">
        <f>COUNTIF(BU$7:BU15,BU15)</f>
        <v>2</v>
      </c>
      <c r="BW15">
        <f>IF(BS15=0,"",IF(BV15&lt;3,COUNTIF(BV$7:BV15,"&lt;3"),0))</f>
        <v>6</v>
      </c>
      <c r="BX15">
        <f t="shared" si="13"/>
        <v>7</v>
      </c>
      <c r="BZ15" s="45">
        <v>403</v>
      </c>
      <c r="CA15" s="21" t="str">
        <f>_xlfn.XLOOKUP(BZ15,Admin!$A$2:$A$601,Admin!$C$2:$C$601,"",0)</f>
        <v>U11G PR</v>
      </c>
      <c r="CB15" s="21" t="str">
        <f>_xlfn.XLOOKUP(BZ15,Admin!$A$2:$A$601,Admin!$D$2:$D$601,"",0)</f>
        <v>Brooke</v>
      </c>
      <c r="CC15" s="21" t="str">
        <f>_xlfn.XLOOKUP(BZ15,Admin!$A$2:$A$601,Admin!$E$2:$E$601,"",0)</f>
        <v>Parry-Davidson</v>
      </c>
      <c r="CD15" s="84">
        <v>3.93</v>
      </c>
      <c r="CE15" s="21">
        <f t="shared" si="14"/>
        <v>9</v>
      </c>
      <c r="CF15" t="str">
        <f>_xlfn.XLOOKUP(BZ15,Admin!$A$2:$A$601,Admin!$F$2:$F$601,"",0)</f>
        <v>PR</v>
      </c>
      <c r="CG15">
        <f>COUNTIF(CF$7:CF15,CF15)</f>
        <v>2</v>
      </c>
      <c r="CH15">
        <f>IF(CD15=0,"",IF(CG15&lt;3,COUNTIF(CG$7:CG15,"&lt;3"),0))</f>
        <v>8</v>
      </c>
      <c r="CK15" s="45"/>
      <c r="CL15" s="21" t="str">
        <f>_xlfn.XLOOKUP(CK15,Admin!$A$2:$A$601,Admin!$C$2:$C$601,"",0)</f>
        <v/>
      </c>
      <c r="CM15" s="21" t="str">
        <f>_xlfn.XLOOKUP(CK15,Admin!$A$2:$A$601,Admin!$D$2:$D$601,"",0)</f>
        <v/>
      </c>
      <c r="CN15" s="21" t="str">
        <f>_xlfn.XLOOKUP(CK15,Admin!$A$2:$A$601,Admin!$E$2:$E$601,"",0)</f>
        <v/>
      </c>
      <c r="CO15" s="84"/>
      <c r="CP15" s="21" t="str">
        <f t="shared" si="16"/>
        <v/>
      </c>
      <c r="CQ15" t="str">
        <f>_xlfn.XLOOKUP(CK15,Admin!$A$2:$A$601,Admin!$F$2:$F$601,"",0)</f>
        <v/>
      </c>
      <c r="CR15">
        <f>COUNTIF(CQ$7:CQ15,CQ15)</f>
        <v>8</v>
      </c>
      <c r="CS15" t="str">
        <f>IF(CO15=0,"",IF(CR15&lt;3,COUNTIF(CR$7:CR15,"&lt;3"),0))</f>
        <v/>
      </c>
      <c r="CT15" t="str">
        <f t="shared" si="17"/>
        <v/>
      </c>
    </row>
    <row r="16" spans="1:98" x14ac:dyDescent="0.35">
      <c r="A16" s="45">
        <v>405</v>
      </c>
      <c r="B16" s="21" t="str">
        <f>_xlfn.XLOOKUP(A16,Admin!$A$2:$A$601,Admin!$C$2:$C$601,"",0)</f>
        <v>U11G PR</v>
      </c>
      <c r="C16" s="21" t="str">
        <f>_xlfn.XLOOKUP(A16,Admin!$A$2:$A$601,Admin!$D$2:$D$601,"",0)</f>
        <v>Hannah</v>
      </c>
      <c r="D16" s="21" t="str">
        <f>_xlfn.XLOOKUP(A16,Admin!$A$2:$A$601,Admin!$E$2:$E$601,"",0)</f>
        <v>House</v>
      </c>
      <c r="E16" s="84">
        <v>1.53</v>
      </c>
      <c r="F16" s="21">
        <f t="shared" si="0"/>
        <v>10</v>
      </c>
      <c r="G16" t="str">
        <f>_xlfn.XLOOKUP(A16,Admin!$A$2:$A$601,Admin!$F$2:$F$601,"",0)</f>
        <v>PR</v>
      </c>
      <c r="H16">
        <f>COUNTIF(G$7:G16,G16)</f>
        <v>4</v>
      </c>
      <c r="I16">
        <f>IF(E16=0,"",IF(H16&lt;3,COUNTIF(H$7:H16,"&lt;3"),0))</f>
        <v>0</v>
      </c>
      <c r="J16" t="str">
        <f t="shared" si="1"/>
        <v/>
      </c>
      <c r="L16" s="45">
        <v>101</v>
      </c>
      <c r="M16" s="21" t="str">
        <f>_xlfn.XLOOKUP(L16,Admin!$A$2:$A$601,Admin!$C$2:$C$601,"",0)</f>
        <v>U11G BAC</v>
      </c>
      <c r="N16" s="21" t="str">
        <f>_xlfn.XLOOKUP(L16,Admin!$A$2:$A$601,Admin!$D$2:$D$601,"",0)</f>
        <v>Imogen</v>
      </c>
      <c r="O16" s="21" t="str">
        <f>_xlfn.XLOOKUP(L16,Admin!$A$2:$A$601,Admin!$E$2:$E$601,"",0)</f>
        <v>Drew</v>
      </c>
      <c r="P16" s="84">
        <v>4.3099999999999996</v>
      </c>
      <c r="Q16" s="21">
        <f t="shared" si="2"/>
        <v>10</v>
      </c>
      <c r="R16" t="str">
        <f>_xlfn.XLOOKUP(L16,Admin!$A$2:$A$601,Admin!$F$2:$F$601,"",0)</f>
        <v>BAC</v>
      </c>
      <c r="S16">
        <f>COUNTIF(R$7:R16,R16)</f>
        <v>2</v>
      </c>
      <c r="T16">
        <f>IF(P16=0,"",IF(S16&lt;3,COUNTIF(S$7:S16,"&lt;3"),0))</f>
        <v>9</v>
      </c>
      <c r="U16">
        <f t="shared" si="3"/>
        <v>4</v>
      </c>
      <c r="W16" s="45">
        <v>307</v>
      </c>
      <c r="X16" s="21" t="str">
        <f>_xlfn.XLOOKUP(W16,Admin!$A$2:$A$601,Admin!$C$2:$C$601,"",0)</f>
        <v>U11G PAC</v>
      </c>
      <c r="Y16" s="21" t="str">
        <f>_xlfn.XLOOKUP(W16,Admin!$A$2:$A$601,Admin!$D$2:$D$601,"",0)</f>
        <v>Amelia</v>
      </c>
      <c r="Z16" s="21" t="str">
        <f>_xlfn.XLOOKUP(W16,Admin!$A$2:$A$601,Admin!$E$2:$E$601,"",0)</f>
        <v>Tench</v>
      </c>
      <c r="AA16" s="114">
        <v>33</v>
      </c>
      <c r="AB16" s="21">
        <f t="shared" si="4"/>
        <v>10</v>
      </c>
      <c r="AC16" t="str">
        <f>_xlfn.XLOOKUP(W16,Admin!$A$2:$A$601,Admin!$F$2:$F$601,"",0)</f>
        <v>PAC</v>
      </c>
      <c r="AD16">
        <f>COUNTIF(AC$7:AC16,AC16)</f>
        <v>2</v>
      </c>
      <c r="AE16">
        <f>IF(AA16=0,"",IF(AD16&lt;3,COUNTIF(AD$7:AD16,"&lt;3"),0))</f>
        <v>9</v>
      </c>
      <c r="AF16">
        <f t="shared" si="5"/>
        <v>4</v>
      </c>
      <c r="AH16" s="45">
        <v>101</v>
      </c>
      <c r="AI16" s="21" t="str">
        <f>_xlfn.XLOOKUP(AH16,Admin!$A$2:$A$601,Admin!$C$2:$C$601,"",0)</f>
        <v>U11G BAC</v>
      </c>
      <c r="AJ16" s="21" t="str">
        <f>_xlfn.XLOOKUP(AH16,Admin!$A$2:$A$601,Admin!$D$2:$D$601,"",0)</f>
        <v>Imogen</v>
      </c>
      <c r="AK16" s="21" t="str">
        <f>_xlfn.XLOOKUP(AH16,Admin!$A$2:$A$601,Admin!$E$2:$E$601,"",0)</f>
        <v>Drew</v>
      </c>
      <c r="AL16" s="114">
        <v>45</v>
      </c>
      <c r="AM16" s="21">
        <f t="shared" si="6"/>
        <v>10</v>
      </c>
      <c r="AN16" t="str">
        <f>_xlfn.XLOOKUP(AH16,Admin!$A$2:$A$601,Admin!$F$2:$F$601,"",0)</f>
        <v>BAC</v>
      </c>
      <c r="AO16">
        <f>COUNTIF(AN$7:AN16,AN16)</f>
        <v>6</v>
      </c>
      <c r="AP16">
        <f>IF(AL16=0,"",IF(AO16&lt;3,COUNTIF(AO$7:AO16,"&lt;3"),0))</f>
        <v>0</v>
      </c>
      <c r="AQ16" t="str">
        <f t="shared" si="7"/>
        <v/>
      </c>
      <c r="AS16" s="45">
        <v>108</v>
      </c>
      <c r="AT16" s="21" t="str">
        <f>_xlfn.XLOOKUP(AS16,Admin!$A$2:$A$601,Admin!$C$2:$C$601,"",0)</f>
        <v>U11G BAC</v>
      </c>
      <c r="AU16" s="21" t="str">
        <f>_xlfn.XLOOKUP(AS16,Admin!$A$2:$A$601,Admin!$D$2:$D$601,"",0)</f>
        <v>Nora</v>
      </c>
      <c r="AV16" s="21" t="str">
        <f>_xlfn.XLOOKUP(AS16,Admin!$A$2:$A$601,Admin!$E$2:$E$601,"",0)</f>
        <v>Kenzi</v>
      </c>
      <c r="AW16" s="83">
        <v>16.100000000000001</v>
      </c>
      <c r="AX16" s="21">
        <f t="shared" si="8"/>
        <v>10</v>
      </c>
      <c r="AY16" t="str">
        <f>_xlfn.XLOOKUP(AS16,Admin!$A$2:$A$601,Admin!$F$2:$F$601,"",0)</f>
        <v>BAC</v>
      </c>
      <c r="AZ16">
        <f>COUNTIF(AY$7:AY16,AY16)</f>
        <v>5</v>
      </c>
      <c r="BA16">
        <f>IF(AW16=0,"",IF(AZ16&lt;3,COUNTIF(AZ$7:AZ16,"&lt;3"),0))</f>
        <v>0</v>
      </c>
      <c r="BB16" t="str">
        <f t="shared" si="9"/>
        <v/>
      </c>
      <c r="BD16" s="45"/>
      <c r="BE16" s="21" t="str">
        <f>_xlfn.XLOOKUP(BD16,Admin!$A$2:$A$601,Admin!$C$2:$C$601,"",0)</f>
        <v/>
      </c>
      <c r="BF16" s="21" t="str">
        <f>_xlfn.XLOOKUP(BD16,Admin!$A$2:$A$601,Admin!$D$2:$D$601,"",0)</f>
        <v/>
      </c>
      <c r="BG16" s="21" t="str">
        <f>_xlfn.XLOOKUP(BD16,Admin!$A$2:$A$601,Admin!$E$2:$E$601,"",0)</f>
        <v/>
      </c>
      <c r="BH16" s="114"/>
      <c r="BI16" s="21" t="str">
        <f t="shared" si="10"/>
        <v/>
      </c>
      <c r="BJ16" t="str">
        <f>_xlfn.XLOOKUP(BD16,Admin!$A$2:$A$601,Admin!$F$2:$F$601,"",0)</f>
        <v/>
      </c>
      <c r="BK16">
        <f>COUNTIF(BJ$7:BJ16,BJ16)</f>
        <v>1</v>
      </c>
      <c r="BL16" t="str">
        <f>IF(BH16=0,"",IF(BK16&lt;3,COUNTIF(BK$7:BK16,"&lt;3"),0))</f>
        <v/>
      </c>
      <c r="BM16" t="str">
        <f t="shared" si="11"/>
        <v/>
      </c>
      <c r="BO16" s="45">
        <v>408</v>
      </c>
      <c r="BP16" s="21" t="str">
        <f>_xlfn.XLOOKUP(BO16,Admin!$A$2:$A$601,Admin!$C$2:$C$601,"",0)</f>
        <v>U11G PR</v>
      </c>
      <c r="BQ16" s="21" t="str">
        <f>_xlfn.XLOOKUP(BO16,Admin!$A$2:$A$601,Admin!$D$2:$D$601,"",0)</f>
        <v>Matilda</v>
      </c>
      <c r="BR16" s="21" t="str">
        <f>_xlfn.XLOOKUP(BO16,Admin!$A$2:$A$601,Admin!$E$2:$E$601,"",0)</f>
        <v>Coates Smith</v>
      </c>
      <c r="BS16" s="114">
        <v>46</v>
      </c>
      <c r="BT16" s="21">
        <f t="shared" si="12"/>
        <v>10</v>
      </c>
      <c r="BU16" t="str">
        <f>_xlfn.XLOOKUP(BO16,Admin!$A$2:$A$601,Admin!$F$2:$F$601,"",0)</f>
        <v>PR</v>
      </c>
      <c r="BV16">
        <f>COUNTIF(BU$7:BU16,BU16)</f>
        <v>5</v>
      </c>
      <c r="BW16">
        <f>IF(BS16=0,"",IF(BV16&lt;3,COUNTIF(BV$7:BV16,"&lt;3"),0))</f>
        <v>0</v>
      </c>
      <c r="BX16" t="str">
        <f t="shared" si="13"/>
        <v/>
      </c>
      <c r="BZ16" s="45"/>
      <c r="CA16" s="21" t="str">
        <f>_xlfn.XLOOKUP(BZ16,Admin!$A$2:$A$601,Admin!$C$2:$C$601,"",0)</f>
        <v/>
      </c>
      <c r="CB16" s="21" t="str">
        <f>_xlfn.XLOOKUP(BZ16,Admin!$A$2:$A$601,Admin!$D$2:$D$601,"",0)</f>
        <v/>
      </c>
      <c r="CC16" s="21" t="str">
        <f>_xlfn.XLOOKUP(BZ16,Admin!$A$2:$A$601,Admin!$E$2:$E$601,"",0)</f>
        <v/>
      </c>
      <c r="CD16" s="84"/>
      <c r="CE16" s="21" t="str">
        <f t="shared" si="14"/>
        <v/>
      </c>
      <c r="CF16" t="str">
        <f>_xlfn.XLOOKUP(BZ16,Admin!$A$2:$A$601,Admin!$F$2:$F$601,"",0)</f>
        <v/>
      </c>
      <c r="CG16">
        <f>COUNTIF(CF$7:CF16,CF16)</f>
        <v>1</v>
      </c>
      <c r="CH16" t="str">
        <f>IF(CD16=0,"",IF(CG16&lt;3,COUNTIF(CG$7:CG16,"&lt;3"),0))</f>
        <v/>
      </c>
      <c r="CI16" t="str">
        <f t="shared" si="15"/>
        <v/>
      </c>
      <c r="CK16" s="45"/>
      <c r="CL16" s="21" t="str">
        <f>_xlfn.XLOOKUP(CK16,Admin!$A$2:$A$601,Admin!$C$2:$C$601,"",0)</f>
        <v/>
      </c>
      <c r="CM16" s="21" t="str">
        <f>_xlfn.XLOOKUP(CK16,Admin!$A$2:$A$601,Admin!$D$2:$D$601,"",0)</f>
        <v/>
      </c>
      <c r="CN16" s="21" t="str">
        <f>_xlfn.XLOOKUP(CK16,Admin!$A$2:$A$601,Admin!$E$2:$E$601,"",0)</f>
        <v/>
      </c>
      <c r="CO16" s="84"/>
      <c r="CP16" s="21" t="str">
        <f t="shared" si="16"/>
        <v/>
      </c>
      <c r="CQ16" t="str">
        <f>_xlfn.XLOOKUP(CK16,Admin!$A$2:$A$601,Admin!$F$2:$F$601,"",0)</f>
        <v/>
      </c>
      <c r="CR16">
        <f>COUNTIF(CQ$7:CQ16,CQ16)</f>
        <v>9</v>
      </c>
      <c r="CS16" t="str">
        <f>IF(CO16=0,"",IF(CR16&lt;3,COUNTIF(CR$7:CR16,"&lt;3"),0))</f>
        <v/>
      </c>
      <c r="CT16" t="str">
        <f t="shared" si="17"/>
        <v/>
      </c>
    </row>
    <row r="17" spans="1:98" x14ac:dyDescent="0.35">
      <c r="A17" s="45">
        <v>411</v>
      </c>
      <c r="B17" s="21" t="str">
        <f>_xlfn.XLOOKUP(A17,Admin!$A$2:$A$601,Admin!$C$2:$C$601,"",0)</f>
        <v>U11G PR</v>
      </c>
      <c r="C17" s="21" t="str">
        <f>_xlfn.XLOOKUP(A17,Admin!$A$2:$A$601,Admin!$D$2:$D$601,"",0)</f>
        <v>Romilly</v>
      </c>
      <c r="D17" s="21" t="str">
        <f>_xlfn.XLOOKUP(A17,Admin!$A$2:$A$601,Admin!$E$2:$E$601,"",0)</f>
        <v>Lever</v>
      </c>
      <c r="E17" s="84">
        <v>1.52</v>
      </c>
      <c r="F17" s="21">
        <f t="shared" si="0"/>
        <v>11</v>
      </c>
      <c r="G17" t="str">
        <f>_xlfn.XLOOKUP(A17,Admin!$A$2:$A$601,Admin!$F$2:$F$601,"",0)</f>
        <v>PR</v>
      </c>
      <c r="H17">
        <f>COUNTIF(G$7:G17,G17)</f>
        <v>5</v>
      </c>
      <c r="I17">
        <f>IF(E17=0,"",IF(H17&lt;3,COUNTIF(H$7:H17,"&lt;3"),0))</f>
        <v>0</v>
      </c>
      <c r="J17" t="str">
        <f t="shared" si="1"/>
        <v/>
      </c>
      <c r="L17" s="45">
        <v>607</v>
      </c>
      <c r="M17" s="21" t="str">
        <f>_xlfn.XLOOKUP(L17,Admin!$A$2:$A$601,Admin!$C$2:$C$601,"",0)</f>
        <v>U11G WAC</v>
      </c>
      <c r="N17" s="21" t="str">
        <f>_xlfn.XLOOKUP(L17,Admin!$A$2:$A$601,Admin!$D$2:$D$601,"",0)</f>
        <v xml:space="preserve">Coral </v>
      </c>
      <c r="O17" s="21" t="str">
        <f>_xlfn.XLOOKUP(L17,Admin!$A$2:$A$601,Admin!$E$2:$E$601,"",0)</f>
        <v xml:space="preserve">Richards </v>
      </c>
      <c r="P17" s="84">
        <v>4.3</v>
      </c>
      <c r="Q17" s="21">
        <f t="shared" si="2"/>
        <v>11</v>
      </c>
      <c r="R17" t="str">
        <f>_xlfn.XLOOKUP(L17,Admin!$A$2:$A$601,Admin!$F$2:$F$601,"",0)</f>
        <v>WAC</v>
      </c>
      <c r="S17">
        <f>COUNTIF(R$7:R17,R17)</f>
        <v>4</v>
      </c>
      <c r="T17">
        <f>IF(P17=0,"",IF(S17&lt;3,COUNTIF(S$7:S17,"&lt;3"),0))</f>
        <v>0</v>
      </c>
      <c r="U17" t="str">
        <f t="shared" si="3"/>
        <v/>
      </c>
      <c r="W17" s="45">
        <v>606</v>
      </c>
      <c r="X17" s="21" t="str">
        <f>_xlfn.XLOOKUP(W17,Admin!$A$2:$A$601,Admin!$C$2:$C$601,"",0)</f>
        <v>U11G WAC</v>
      </c>
      <c r="Y17" s="21" t="str">
        <f>_xlfn.XLOOKUP(W17,Admin!$A$2:$A$601,Admin!$D$2:$D$601,"",0)</f>
        <v xml:space="preserve">Mollie </v>
      </c>
      <c r="Z17" s="21" t="str">
        <f>_xlfn.XLOOKUP(W17,Admin!$A$2:$A$601,Admin!$E$2:$E$601,"",0)</f>
        <v xml:space="preserve">Dicker </v>
      </c>
      <c r="AA17" s="114">
        <v>33</v>
      </c>
      <c r="AB17" s="21">
        <f t="shared" si="4"/>
        <v>10</v>
      </c>
      <c r="AC17" t="str">
        <f>_xlfn.XLOOKUP(W17,Admin!$A$2:$A$601,Admin!$F$2:$F$601,"",0)</f>
        <v>WAC</v>
      </c>
      <c r="AD17">
        <f>COUNTIF(AC$7:AC17,AC17)</f>
        <v>4</v>
      </c>
      <c r="AE17">
        <f>IF(AA17=0,"",IF(AD17&lt;3,COUNTIF(AD$7:AD17,"&lt;3"),0))</f>
        <v>0</v>
      </c>
      <c r="AF17" t="str">
        <f t="shared" si="5"/>
        <v/>
      </c>
      <c r="AH17" s="45">
        <v>107</v>
      </c>
      <c r="AI17" s="21" t="str">
        <f>_xlfn.XLOOKUP(AH17,Admin!$A$2:$A$601,Admin!$C$2:$C$601,"",0)</f>
        <v>U11G BAC</v>
      </c>
      <c r="AJ17" s="21" t="str">
        <f>_xlfn.XLOOKUP(AH17,Admin!$A$2:$A$601,Admin!$D$2:$D$601,"",0)</f>
        <v>Skye</v>
      </c>
      <c r="AK17" s="21" t="str">
        <f>_xlfn.XLOOKUP(AH17,Admin!$A$2:$A$601,Admin!$E$2:$E$601,"",0)</f>
        <v>Rees</v>
      </c>
      <c r="AL17" s="114">
        <v>44</v>
      </c>
      <c r="AM17" s="21">
        <f t="shared" si="6"/>
        <v>11</v>
      </c>
      <c r="AN17" t="str">
        <f>_xlfn.XLOOKUP(AH17,Admin!$A$2:$A$601,Admin!$F$2:$F$601,"",0)</f>
        <v>BAC</v>
      </c>
      <c r="AO17">
        <f>COUNTIF(AN$7:AN17,AN17)</f>
        <v>7</v>
      </c>
      <c r="AP17">
        <f>IF(AL17=0,"",IF(AO17&lt;3,COUNTIF(AO$7:AO17,"&lt;3"),0))</f>
        <v>0</v>
      </c>
      <c r="AQ17" t="str">
        <f t="shared" si="7"/>
        <v/>
      </c>
      <c r="AS17" s="45">
        <v>208</v>
      </c>
      <c r="AT17" s="21" t="str">
        <f>_xlfn.XLOOKUP(AS17,Admin!$A$2:$A$601,Admin!$C$2:$C$601,"",0)</f>
        <v>U11G DAC</v>
      </c>
      <c r="AU17" s="21" t="str">
        <f>_xlfn.XLOOKUP(AS17,Admin!$A$2:$A$601,Admin!$D$2:$D$601,"",0)</f>
        <v>Annabel</v>
      </c>
      <c r="AV17" s="21" t="str">
        <f>_xlfn.XLOOKUP(AS17,Admin!$A$2:$A$601,Admin!$E$2:$E$601,"",0)</f>
        <v>RICHARDS</v>
      </c>
      <c r="AW17" s="83">
        <v>16.100000000000001</v>
      </c>
      <c r="AX17" s="21">
        <f t="shared" si="8"/>
        <v>10</v>
      </c>
      <c r="AY17" t="str">
        <f>_xlfn.XLOOKUP(AS17,Admin!$A$2:$A$601,Admin!$F$2:$F$601,"",0)</f>
        <v>DAC</v>
      </c>
      <c r="AZ17">
        <f>COUNTIF(AY$7:AY17,AY17)</f>
        <v>1</v>
      </c>
      <c r="BA17">
        <f>IF(AW17=0,"",IF(AZ17&lt;3,COUNTIF(AZ$7:AZ17,"&lt;3"),0))</f>
        <v>7</v>
      </c>
      <c r="BB17">
        <f t="shared" si="9"/>
        <v>6</v>
      </c>
      <c r="BD17" s="45"/>
      <c r="BE17" s="21" t="str">
        <f>_xlfn.XLOOKUP(BD17,Admin!$A$2:$A$601,Admin!$C$2:$C$601,"",0)</f>
        <v/>
      </c>
      <c r="BF17" s="21" t="str">
        <f>_xlfn.XLOOKUP(BD17,Admin!$A$2:$A$601,Admin!$D$2:$D$601,"",0)</f>
        <v/>
      </c>
      <c r="BG17" s="21" t="str">
        <f>_xlfn.XLOOKUP(BD17,Admin!$A$2:$A$601,Admin!$E$2:$E$601,"",0)</f>
        <v/>
      </c>
      <c r="BH17" s="114"/>
      <c r="BI17" s="21" t="str">
        <f t="shared" si="10"/>
        <v/>
      </c>
      <c r="BJ17" t="str">
        <f>_xlfn.XLOOKUP(BD17,Admin!$A$2:$A$601,Admin!$F$2:$F$601,"",0)</f>
        <v/>
      </c>
      <c r="BK17">
        <f>COUNTIF(BJ$7:BJ17,BJ17)</f>
        <v>2</v>
      </c>
      <c r="BL17" t="str">
        <f>IF(BH17=0,"",IF(BK17&lt;3,COUNTIF(BK$7:BK17,"&lt;3"),0))</f>
        <v/>
      </c>
      <c r="BM17" t="str">
        <f t="shared" si="11"/>
        <v/>
      </c>
      <c r="BO17" s="45">
        <v>111</v>
      </c>
      <c r="BP17" s="21" t="str">
        <f>_xlfn.XLOOKUP(BO17,Admin!$A$2:$A$601,Admin!$C$2:$C$601,"",0)</f>
        <v>U11G BAC</v>
      </c>
      <c r="BQ17" s="21" t="str">
        <f>_xlfn.XLOOKUP(BO17,Admin!$A$2:$A$601,Admin!$D$2:$D$601,"",0)</f>
        <v>Jasmine</v>
      </c>
      <c r="BR17" s="21" t="str">
        <f>_xlfn.XLOOKUP(BO17,Admin!$A$2:$A$601,Admin!$E$2:$E$601,"",0)</f>
        <v>Williams</v>
      </c>
      <c r="BS17" s="114">
        <v>45</v>
      </c>
      <c r="BT17" s="21">
        <f t="shared" si="12"/>
        <v>11</v>
      </c>
      <c r="BU17" t="str">
        <f>_xlfn.XLOOKUP(BO17,Admin!$A$2:$A$601,Admin!$F$2:$F$601,"",0)</f>
        <v>BAC</v>
      </c>
      <c r="BV17">
        <f>COUNTIF(BU$7:BU17,BU17)</f>
        <v>4</v>
      </c>
      <c r="BW17">
        <f>IF(BS17=0,"",IF(BV17&lt;3,COUNTIF(BV$7:BV17,"&lt;3"),0))</f>
        <v>0</v>
      </c>
      <c r="BX17" t="str">
        <f t="shared" si="13"/>
        <v/>
      </c>
      <c r="BZ17" s="45"/>
      <c r="CA17" s="21" t="str">
        <f>_xlfn.XLOOKUP(BZ17,Admin!$A$2:$A$601,Admin!$C$2:$C$601,"",0)</f>
        <v/>
      </c>
      <c r="CB17" s="21" t="str">
        <f>_xlfn.XLOOKUP(BZ17,Admin!$A$2:$A$601,Admin!$D$2:$D$601,"",0)</f>
        <v/>
      </c>
      <c r="CC17" s="21" t="str">
        <f>_xlfn.XLOOKUP(BZ17,Admin!$A$2:$A$601,Admin!$E$2:$E$601,"",0)</f>
        <v/>
      </c>
      <c r="CD17" s="84"/>
      <c r="CE17" s="21" t="str">
        <f t="shared" si="14"/>
        <v/>
      </c>
      <c r="CF17" t="str">
        <f>_xlfn.XLOOKUP(BZ17,Admin!$A$2:$A$601,Admin!$F$2:$F$601,"",0)</f>
        <v/>
      </c>
      <c r="CG17">
        <f>COUNTIF(CF$7:CF17,CF17)</f>
        <v>2</v>
      </c>
      <c r="CH17" t="str">
        <f>IF(CD17=0,"",IF(CG17&lt;3,COUNTIF(CG$7:CG17,"&lt;3"),0))</f>
        <v/>
      </c>
      <c r="CI17" t="str">
        <f t="shared" si="15"/>
        <v/>
      </c>
      <c r="CK17" s="45"/>
      <c r="CL17" s="21" t="str">
        <f>_xlfn.XLOOKUP(CK17,Admin!$A$2:$A$601,Admin!$C$2:$C$601,"",0)</f>
        <v/>
      </c>
      <c r="CM17" s="21" t="str">
        <f>_xlfn.XLOOKUP(CK17,Admin!$A$2:$A$601,Admin!$D$2:$D$601,"",0)</f>
        <v/>
      </c>
      <c r="CN17" s="21" t="str">
        <f>_xlfn.XLOOKUP(CK17,Admin!$A$2:$A$601,Admin!$E$2:$E$601,"",0)</f>
        <v/>
      </c>
      <c r="CO17" s="84"/>
      <c r="CP17" s="21" t="str">
        <f t="shared" si="16"/>
        <v/>
      </c>
      <c r="CQ17" t="str">
        <f>_xlfn.XLOOKUP(CK17,Admin!$A$2:$A$601,Admin!$F$2:$F$601,"",0)</f>
        <v/>
      </c>
      <c r="CR17">
        <f>COUNTIF(CQ$7:CQ17,CQ17)</f>
        <v>10</v>
      </c>
      <c r="CS17" t="str">
        <f>IF(CO17=0,"",IF(CR17&lt;3,COUNTIF(CR$7:CR17,"&lt;3"),0))</f>
        <v/>
      </c>
      <c r="CT17" t="str">
        <f t="shared" si="17"/>
        <v/>
      </c>
    </row>
    <row r="18" spans="1:98" x14ac:dyDescent="0.35">
      <c r="A18" s="45">
        <v>110</v>
      </c>
      <c r="B18" s="21" t="str">
        <f>_xlfn.XLOOKUP(A18,Admin!$A$2:$A$601,Admin!$C$2:$C$601,"",0)</f>
        <v>U11G BAC</v>
      </c>
      <c r="C18" s="21" t="str">
        <f>_xlfn.XLOOKUP(A18,Admin!$A$2:$A$601,Admin!$D$2:$D$601,"",0)</f>
        <v>Hanalei</v>
      </c>
      <c r="D18" s="21" t="str">
        <f>_xlfn.XLOOKUP(A18,Admin!$A$2:$A$601,Admin!$E$2:$E$601,"",0)</f>
        <v>Whittam</v>
      </c>
      <c r="E18" s="84">
        <v>1.46</v>
      </c>
      <c r="F18" s="21">
        <f t="shared" si="0"/>
        <v>12</v>
      </c>
      <c r="G18" t="str">
        <f>_xlfn.XLOOKUP(A18,Admin!$A$2:$A$601,Admin!$F$2:$F$601,"",0)</f>
        <v>BAC</v>
      </c>
      <c r="H18">
        <f>COUNTIF(G$7:G18,G18)</f>
        <v>4</v>
      </c>
      <c r="I18">
        <f>IF(E18=0,"",IF(H18&lt;3,COUNTIF(H$7:H18,"&lt;3"),0))</f>
        <v>0</v>
      </c>
      <c r="J18" t="str">
        <f t="shared" si="1"/>
        <v/>
      </c>
      <c r="L18" s="45">
        <v>306</v>
      </c>
      <c r="M18" s="21" t="str">
        <f>_xlfn.XLOOKUP(L18,Admin!$A$2:$A$601,Admin!$C$2:$C$601,"",0)</f>
        <v>U11G PAC</v>
      </c>
      <c r="N18" s="21" t="str">
        <f>_xlfn.XLOOKUP(L18,Admin!$A$2:$A$601,Admin!$D$2:$D$601,"",0)</f>
        <v>Lyla</v>
      </c>
      <c r="O18" s="21" t="str">
        <f>_xlfn.XLOOKUP(L18,Admin!$A$2:$A$601,Admin!$E$2:$E$601,"",0)</f>
        <v>Farman</v>
      </c>
      <c r="P18" s="84">
        <v>4.1100000000000003</v>
      </c>
      <c r="Q18" s="21">
        <f t="shared" si="2"/>
        <v>12</v>
      </c>
      <c r="R18" t="str">
        <f>_xlfn.XLOOKUP(L18,Admin!$A$2:$A$601,Admin!$F$2:$F$601,"",0)</f>
        <v>PAC</v>
      </c>
      <c r="S18">
        <f>COUNTIF(R$7:R18,R18)</f>
        <v>2</v>
      </c>
      <c r="T18">
        <f>IF(P18=0,"",IF(S18&lt;3,COUNTIF(S$7:S18,"&lt;3"),0))</f>
        <v>10</v>
      </c>
      <c r="U18">
        <f t="shared" si="3"/>
        <v>3</v>
      </c>
      <c r="W18" s="45">
        <v>411</v>
      </c>
      <c r="X18" s="21" t="str">
        <f>_xlfn.XLOOKUP(W18,Admin!$A$2:$A$601,Admin!$C$2:$C$601,"",0)</f>
        <v>U11G PR</v>
      </c>
      <c r="Y18" s="21" t="str">
        <f>_xlfn.XLOOKUP(W18,Admin!$A$2:$A$601,Admin!$D$2:$D$601,"",0)</f>
        <v>Romilly</v>
      </c>
      <c r="Z18" s="21" t="str">
        <f>_xlfn.XLOOKUP(W18,Admin!$A$2:$A$601,Admin!$E$2:$E$601,"",0)</f>
        <v>Lever</v>
      </c>
      <c r="AA18" s="114">
        <v>33</v>
      </c>
      <c r="AB18" s="21">
        <f t="shared" si="4"/>
        <v>10</v>
      </c>
      <c r="AC18" t="str">
        <f>_xlfn.XLOOKUP(W18,Admin!$A$2:$A$601,Admin!$F$2:$F$601,"",0)</f>
        <v>PR</v>
      </c>
      <c r="AD18">
        <f>COUNTIF(AC$7:AC18,AC18)</f>
        <v>3</v>
      </c>
      <c r="AE18">
        <f>IF(AA18=0,"",IF(AD18&lt;3,COUNTIF(AD$7:AD18,"&lt;3"),0))</f>
        <v>0</v>
      </c>
      <c r="AF18" t="str">
        <f t="shared" si="5"/>
        <v/>
      </c>
      <c r="AH18" s="45">
        <v>498</v>
      </c>
      <c r="AI18" s="21" t="str">
        <f>_xlfn.XLOOKUP(AH18,Admin!$A$2:$A$601,Admin!$C$2:$C$601,"",0)</f>
        <v>U11G PR</v>
      </c>
      <c r="AJ18" s="21" t="str">
        <f>_xlfn.XLOOKUP(AH18,Admin!$A$2:$A$601,Admin!$D$2:$D$601,"",0)</f>
        <v>Jessica</v>
      </c>
      <c r="AK18" s="21" t="str">
        <f>_xlfn.XLOOKUP(AH18,Admin!$A$2:$A$601,Admin!$E$2:$E$601,"",0)</f>
        <v>Frank</v>
      </c>
      <c r="AL18" s="114">
        <v>43</v>
      </c>
      <c r="AM18" s="21">
        <f t="shared" si="6"/>
        <v>12</v>
      </c>
      <c r="AN18" t="str">
        <f>_xlfn.XLOOKUP(AH18,Admin!$A$2:$A$601,Admin!$F$2:$F$601,"",0)</f>
        <v>PR</v>
      </c>
      <c r="AO18">
        <f>COUNTIF(AN$7:AN18,AN18)</f>
        <v>4</v>
      </c>
      <c r="AP18">
        <f>IF(AL18=0,"",IF(AO18&lt;3,COUNTIF(AO$7:AO18,"&lt;3"),0))</f>
        <v>0</v>
      </c>
      <c r="AQ18" t="str">
        <f t="shared" si="7"/>
        <v/>
      </c>
      <c r="AS18" s="45">
        <v>612</v>
      </c>
      <c r="AT18" s="21" t="str">
        <f>_xlfn.XLOOKUP(AS18,Admin!$A$2:$A$601,Admin!$C$2:$C$601,"",0)</f>
        <v>U11G WAC</v>
      </c>
      <c r="AU18" s="21" t="str">
        <f>_xlfn.XLOOKUP(AS18,Admin!$A$2:$A$601,Admin!$D$2:$D$601,"",0)</f>
        <v>Ada</v>
      </c>
      <c r="AV18" s="21" t="str">
        <f>_xlfn.XLOOKUP(AS18,Admin!$A$2:$A$601,Admin!$E$2:$E$601,"",0)</f>
        <v>Tollerfield</v>
      </c>
      <c r="AW18" s="83">
        <v>16.7</v>
      </c>
      <c r="AX18" s="21">
        <f t="shared" si="8"/>
        <v>12</v>
      </c>
      <c r="AY18" t="str">
        <f>_xlfn.XLOOKUP(AS18,Admin!$A$2:$A$601,Admin!$F$2:$F$601,"",0)</f>
        <v>WAC</v>
      </c>
      <c r="AZ18">
        <f>COUNTIF(AY$7:AY18,AY18)</f>
        <v>3</v>
      </c>
      <c r="BA18">
        <f>IF(AW18=0,"",IF(AZ18&lt;3,COUNTIF(AZ$7:AZ18,"&lt;3"),0))</f>
        <v>0</v>
      </c>
      <c r="BB18" t="str">
        <f t="shared" si="9"/>
        <v/>
      </c>
      <c r="BD18" s="45"/>
      <c r="BE18" s="21" t="str">
        <f>_xlfn.XLOOKUP(BD18,Admin!$A$2:$A$601,Admin!$C$2:$C$601,"",0)</f>
        <v/>
      </c>
      <c r="BF18" s="21" t="str">
        <f>_xlfn.XLOOKUP(BD18,Admin!$A$2:$A$601,Admin!$D$2:$D$601,"",0)</f>
        <v/>
      </c>
      <c r="BG18" s="21" t="str">
        <f>_xlfn.XLOOKUP(BD18,Admin!$A$2:$A$601,Admin!$E$2:$E$601,"",0)</f>
        <v/>
      </c>
      <c r="BH18" s="114"/>
      <c r="BI18" s="21" t="str">
        <f t="shared" si="10"/>
        <v/>
      </c>
      <c r="BJ18" t="str">
        <f>_xlfn.XLOOKUP(BD18,Admin!$A$2:$A$601,Admin!$F$2:$F$601,"",0)</f>
        <v/>
      </c>
      <c r="BK18">
        <f>COUNTIF(BJ$7:BJ18,BJ18)</f>
        <v>3</v>
      </c>
      <c r="BL18" t="str">
        <f>IF(BH18=0,"",IF(BK18&lt;3,COUNTIF(BK$7:BK18,"&lt;3"),0))</f>
        <v/>
      </c>
      <c r="BM18" t="str">
        <f t="shared" si="11"/>
        <v/>
      </c>
      <c r="BO18" s="45">
        <v>612</v>
      </c>
      <c r="BP18" s="21" t="str">
        <f>_xlfn.XLOOKUP(BO18,Admin!$A$2:$A$601,Admin!$C$2:$C$601,"",0)</f>
        <v>U11G WAC</v>
      </c>
      <c r="BQ18" s="21" t="str">
        <f>_xlfn.XLOOKUP(BO18,Admin!$A$2:$A$601,Admin!$D$2:$D$601,"",0)</f>
        <v>Ada</v>
      </c>
      <c r="BR18" s="21" t="str">
        <f>_xlfn.XLOOKUP(BO18,Admin!$A$2:$A$601,Admin!$E$2:$E$601,"",0)</f>
        <v>Tollerfield</v>
      </c>
      <c r="BS18" s="114">
        <v>29</v>
      </c>
      <c r="BT18" s="21">
        <f t="shared" si="12"/>
        <v>12</v>
      </c>
      <c r="BU18" t="str">
        <f>_xlfn.XLOOKUP(BO18,Admin!$A$2:$A$601,Admin!$F$2:$F$601,"",0)</f>
        <v>WAC</v>
      </c>
      <c r="BV18">
        <f>COUNTIF(BU$7:BU18,BU18)</f>
        <v>3</v>
      </c>
      <c r="BW18">
        <f>IF(BS18=0,"",IF(BV18&lt;3,COUNTIF(BV$7:BV18,"&lt;3"),0))</f>
        <v>0</v>
      </c>
      <c r="BX18" t="str">
        <f t="shared" si="13"/>
        <v/>
      </c>
      <c r="BZ18" s="45"/>
      <c r="CA18" s="21" t="str">
        <f>_xlfn.XLOOKUP(BZ18,Admin!$A$2:$A$601,Admin!$C$2:$C$601,"",0)</f>
        <v/>
      </c>
      <c r="CB18" s="21" t="str">
        <f>_xlfn.XLOOKUP(BZ18,Admin!$A$2:$A$601,Admin!$D$2:$D$601,"",0)</f>
        <v/>
      </c>
      <c r="CC18" s="21" t="str">
        <f>_xlfn.XLOOKUP(BZ18,Admin!$A$2:$A$601,Admin!$E$2:$E$601,"",0)</f>
        <v/>
      </c>
      <c r="CD18" s="84"/>
      <c r="CE18" s="21" t="str">
        <f t="shared" si="14"/>
        <v/>
      </c>
      <c r="CF18" t="str">
        <f>_xlfn.XLOOKUP(BZ18,Admin!$A$2:$A$601,Admin!$F$2:$F$601,"",0)</f>
        <v/>
      </c>
      <c r="CG18">
        <f>COUNTIF(CF$7:CF18,CF18)</f>
        <v>3</v>
      </c>
      <c r="CH18" t="str">
        <f>IF(CD18=0,"",IF(CG18&lt;3,COUNTIF(CG$7:CG18,"&lt;3"),0))</f>
        <v/>
      </c>
      <c r="CI18" t="str">
        <f t="shared" si="15"/>
        <v/>
      </c>
      <c r="CK18" s="45"/>
      <c r="CL18" s="21" t="str">
        <f>_xlfn.XLOOKUP(CK18,Admin!$A$2:$A$601,Admin!$C$2:$C$601,"",0)</f>
        <v/>
      </c>
      <c r="CM18" s="21" t="str">
        <f>_xlfn.XLOOKUP(CK18,Admin!$A$2:$A$601,Admin!$D$2:$D$601,"",0)</f>
        <v/>
      </c>
      <c r="CN18" s="21" t="str">
        <f>_xlfn.XLOOKUP(CK18,Admin!$A$2:$A$601,Admin!$E$2:$E$601,"",0)</f>
        <v/>
      </c>
      <c r="CO18" s="84"/>
      <c r="CP18" s="21" t="str">
        <f t="shared" si="16"/>
        <v/>
      </c>
      <c r="CQ18" t="str">
        <f>_xlfn.XLOOKUP(CK18,Admin!$A$2:$A$601,Admin!$F$2:$F$601,"",0)</f>
        <v/>
      </c>
      <c r="CR18">
        <f>COUNTIF(CQ$7:CQ18,CQ18)</f>
        <v>11</v>
      </c>
      <c r="CS18" t="str">
        <f>IF(CO18=0,"",IF(CR18&lt;3,COUNTIF(CR$7:CR18,"&lt;3"),0))</f>
        <v/>
      </c>
      <c r="CT18" t="str">
        <f t="shared" si="17"/>
        <v/>
      </c>
    </row>
    <row r="19" spans="1:98" x14ac:dyDescent="0.35">
      <c r="A19" s="45">
        <v>307</v>
      </c>
      <c r="B19" s="21" t="str">
        <f>_xlfn.XLOOKUP(A19,Admin!$A$2:$A$601,Admin!$C$2:$C$601,"",0)</f>
        <v>U11G PAC</v>
      </c>
      <c r="C19" s="21" t="str">
        <f>_xlfn.XLOOKUP(A19,Admin!$A$2:$A$601,Admin!$D$2:$D$601,"",0)</f>
        <v>Amelia</v>
      </c>
      <c r="D19" s="21" t="str">
        <f>_xlfn.XLOOKUP(A19,Admin!$A$2:$A$601,Admin!$E$2:$E$601,"",0)</f>
        <v>Tench</v>
      </c>
      <c r="E19" s="84">
        <v>1.39</v>
      </c>
      <c r="F19" s="21">
        <f t="shared" si="0"/>
        <v>13</v>
      </c>
      <c r="G19" t="str">
        <f>_xlfn.XLOOKUP(A19,Admin!$A$2:$A$601,Admin!$F$2:$F$601,"",0)</f>
        <v>PAC</v>
      </c>
      <c r="H19">
        <f>COUNTIF(G$7:G19,G19)</f>
        <v>2</v>
      </c>
      <c r="I19">
        <f>IF(E19=0,"",IF(H19&lt;3,COUNTIF(H$7:H19,"&lt;3"),0))</f>
        <v>8</v>
      </c>
      <c r="J19">
        <f t="shared" si="1"/>
        <v>5</v>
      </c>
      <c r="L19" s="45">
        <v>307</v>
      </c>
      <c r="M19" s="21" t="str">
        <f>_xlfn.XLOOKUP(L19,Admin!$A$2:$A$601,Admin!$C$2:$C$601,"",0)</f>
        <v>U11G PAC</v>
      </c>
      <c r="N19" s="21" t="str">
        <f>_xlfn.XLOOKUP(L19,Admin!$A$2:$A$601,Admin!$D$2:$D$601,"",0)</f>
        <v>Amelia</v>
      </c>
      <c r="O19" s="21" t="str">
        <f>_xlfn.XLOOKUP(L19,Admin!$A$2:$A$601,Admin!$E$2:$E$601,"",0)</f>
        <v>Tench</v>
      </c>
      <c r="P19" s="84">
        <v>3.9</v>
      </c>
      <c r="Q19" s="21">
        <f t="shared" si="2"/>
        <v>13</v>
      </c>
      <c r="R19" t="str">
        <f>_xlfn.XLOOKUP(L19,Admin!$A$2:$A$601,Admin!$F$2:$F$601,"",0)</f>
        <v>PAC</v>
      </c>
      <c r="S19">
        <f>COUNTIF(R$7:R19,R19)</f>
        <v>3</v>
      </c>
      <c r="T19">
        <f>IF(P19=0,"",IF(S19&lt;3,COUNTIF(S$7:S19,"&lt;3"),0))</f>
        <v>0</v>
      </c>
      <c r="U19" t="str">
        <f t="shared" si="3"/>
        <v/>
      </c>
      <c r="W19" s="45">
        <v>405</v>
      </c>
      <c r="X19" s="21" t="str">
        <f>_xlfn.XLOOKUP(W19,Admin!$A$2:$A$601,Admin!$C$2:$C$601,"",0)</f>
        <v>U11G PR</v>
      </c>
      <c r="Y19" s="21" t="str">
        <f>_xlfn.XLOOKUP(W19,Admin!$A$2:$A$601,Admin!$D$2:$D$601,"",0)</f>
        <v>Hannah</v>
      </c>
      <c r="Z19" s="21" t="str">
        <f>_xlfn.XLOOKUP(W19,Admin!$A$2:$A$601,Admin!$E$2:$E$601,"",0)</f>
        <v>House</v>
      </c>
      <c r="AA19" s="114">
        <v>30</v>
      </c>
      <c r="AB19" s="21">
        <f t="shared" si="4"/>
        <v>13</v>
      </c>
      <c r="AC19" t="str">
        <f>_xlfn.XLOOKUP(W19,Admin!$A$2:$A$601,Admin!$F$2:$F$601,"",0)</f>
        <v>PR</v>
      </c>
      <c r="AD19">
        <f>COUNTIF(AC$7:AC19,AC19)</f>
        <v>4</v>
      </c>
      <c r="AE19">
        <f>IF(AA19=0,"",IF(AD19&lt;3,COUNTIF(AD$7:AD19,"&lt;3"),0))</f>
        <v>0</v>
      </c>
      <c r="AF19" t="str">
        <f t="shared" si="5"/>
        <v/>
      </c>
      <c r="AH19" s="45">
        <v>402</v>
      </c>
      <c r="AI19" s="21" t="str">
        <f>_xlfn.XLOOKUP(AH19,Admin!$A$2:$A$601,Admin!$C$2:$C$601,"",0)</f>
        <v>U11G PR</v>
      </c>
      <c r="AJ19" s="21" t="str">
        <f>_xlfn.XLOOKUP(AH19,Admin!$A$2:$A$601,Admin!$D$2:$D$601,"",0)</f>
        <v>Bella</v>
      </c>
      <c r="AK19" s="21" t="str">
        <f>_xlfn.XLOOKUP(AH19,Admin!$A$2:$A$601,Admin!$E$2:$E$601,"",0)</f>
        <v>Pretty</v>
      </c>
      <c r="AL19" s="114">
        <v>40</v>
      </c>
      <c r="AM19" s="21">
        <f t="shared" si="6"/>
        <v>13</v>
      </c>
      <c r="AN19" t="str">
        <f>_xlfn.XLOOKUP(AH19,Admin!$A$2:$A$601,Admin!$F$2:$F$601,"",0)</f>
        <v>PR</v>
      </c>
      <c r="AO19">
        <f>COUNTIF(AN$7:AN19,AN19)</f>
        <v>5</v>
      </c>
      <c r="AP19">
        <f>IF(AL19=0,"",IF(AO19&lt;3,COUNTIF(AO$7:AO19,"&lt;3"),0))</f>
        <v>0</v>
      </c>
      <c r="AQ19" t="str">
        <f t="shared" si="7"/>
        <v/>
      </c>
      <c r="AS19" s="45">
        <v>413</v>
      </c>
      <c r="AT19" s="21" t="str">
        <f>_xlfn.XLOOKUP(AS19,Admin!$A$2:$A$601,Admin!$C$2:$C$601,"",0)</f>
        <v>U11G PR</v>
      </c>
      <c r="AU19" s="21" t="str">
        <f>_xlfn.XLOOKUP(AS19,Admin!$A$2:$A$601,Admin!$D$2:$D$601,"",0)</f>
        <v>Violet</v>
      </c>
      <c r="AV19" s="21" t="str">
        <f>_xlfn.XLOOKUP(AS19,Admin!$A$2:$A$601,Admin!$E$2:$E$601,"",0)</f>
        <v>Fulling</v>
      </c>
      <c r="AW19" s="83">
        <v>16.8</v>
      </c>
      <c r="AX19" s="21">
        <f t="shared" si="8"/>
        <v>13</v>
      </c>
      <c r="AY19" t="str">
        <f>_xlfn.XLOOKUP(AS19,Admin!$A$2:$A$601,Admin!$F$2:$F$601,"",0)</f>
        <v>PR</v>
      </c>
      <c r="AZ19">
        <f>COUNTIF(AY$7:AY19,AY19)</f>
        <v>4</v>
      </c>
      <c r="BA19">
        <f>IF(AW19=0,"",IF(AZ19&lt;3,COUNTIF(AZ$7:AZ19,"&lt;3"),0))</f>
        <v>0</v>
      </c>
      <c r="BB19" t="str">
        <f t="shared" si="9"/>
        <v/>
      </c>
      <c r="BD19" s="45"/>
      <c r="BE19" s="21" t="str">
        <f>_xlfn.XLOOKUP(BD19,Admin!$A$2:$A$601,Admin!$C$2:$C$601,"",0)</f>
        <v/>
      </c>
      <c r="BF19" s="21" t="str">
        <f>_xlfn.XLOOKUP(BD19,Admin!$A$2:$A$601,Admin!$D$2:$D$601,"",0)</f>
        <v/>
      </c>
      <c r="BG19" s="21" t="str">
        <f>_xlfn.XLOOKUP(BD19,Admin!$A$2:$A$601,Admin!$E$2:$E$601,"",0)</f>
        <v/>
      </c>
      <c r="BH19" s="114"/>
      <c r="BI19" s="21" t="str">
        <f t="shared" si="10"/>
        <v/>
      </c>
      <c r="BJ19" t="str">
        <f>_xlfn.XLOOKUP(BD19,Admin!$A$2:$A$601,Admin!$F$2:$F$601,"",0)</f>
        <v/>
      </c>
      <c r="BK19">
        <f>COUNTIF(BJ$7:BJ19,BJ19)</f>
        <v>4</v>
      </c>
      <c r="BL19" t="str">
        <f>IF(BH19=0,"",IF(BK19&lt;3,COUNTIF(BK$7:BK19,"&lt;3"),0))</f>
        <v/>
      </c>
      <c r="BM19" t="str">
        <f t="shared" si="11"/>
        <v/>
      </c>
      <c r="BO19" s="45">
        <v>168</v>
      </c>
      <c r="BP19" s="21" t="str">
        <f>_xlfn.XLOOKUP(BO19,Admin!$A$2:$A$601,Admin!$C$2:$C$601,"",0)</f>
        <v>U11G BAC</v>
      </c>
      <c r="BQ19" s="21" t="str">
        <f>_xlfn.XLOOKUP(BO19,Admin!$A$2:$A$601,Admin!$D$2:$D$601,"",0)</f>
        <v>Caitlin</v>
      </c>
      <c r="BR19" s="21" t="str">
        <f>_xlfn.XLOOKUP(BO19,Admin!$A$2:$A$601,Admin!$E$2:$E$601,"",0)</f>
        <v>Turner</v>
      </c>
      <c r="BS19" s="114">
        <v>26</v>
      </c>
      <c r="BT19" s="21">
        <f t="shared" si="12"/>
        <v>13</v>
      </c>
      <c r="BU19" t="str">
        <f>_xlfn.XLOOKUP(BO19,Admin!$A$2:$A$601,Admin!$F$2:$F$601,"",0)</f>
        <v>BAC</v>
      </c>
      <c r="BV19">
        <f>COUNTIF(BU$7:BU19,BU19)</f>
        <v>5</v>
      </c>
      <c r="BW19">
        <f>IF(BS19=0,"",IF(BV19&lt;3,COUNTIF(BV$7:BV19,"&lt;3"),0))</f>
        <v>0</v>
      </c>
      <c r="BX19" t="str">
        <f t="shared" si="13"/>
        <v/>
      </c>
      <c r="BZ19" s="45"/>
      <c r="CA19" s="21" t="str">
        <f>_xlfn.XLOOKUP(BZ19,Admin!$A$2:$A$601,Admin!$C$2:$C$601,"",0)</f>
        <v/>
      </c>
      <c r="CB19" s="21" t="str">
        <f>_xlfn.XLOOKUP(BZ19,Admin!$A$2:$A$601,Admin!$D$2:$D$601,"",0)</f>
        <v/>
      </c>
      <c r="CC19" s="21" t="str">
        <f>_xlfn.XLOOKUP(BZ19,Admin!$A$2:$A$601,Admin!$E$2:$E$601,"",0)</f>
        <v/>
      </c>
      <c r="CD19" s="84"/>
      <c r="CE19" s="21" t="str">
        <f t="shared" si="14"/>
        <v/>
      </c>
      <c r="CF19" t="str">
        <f>_xlfn.XLOOKUP(BZ19,Admin!$A$2:$A$601,Admin!$F$2:$F$601,"",0)</f>
        <v/>
      </c>
      <c r="CG19">
        <f>COUNTIF(CF$7:CF19,CF19)</f>
        <v>4</v>
      </c>
      <c r="CH19" t="str">
        <f>IF(CD19=0,"",IF(CG19&lt;3,COUNTIF(CG$7:CG19,"&lt;3"),0))</f>
        <v/>
      </c>
      <c r="CI19" t="str">
        <f t="shared" si="15"/>
        <v/>
      </c>
      <c r="CK19" s="45"/>
      <c r="CL19" s="21" t="str">
        <f>_xlfn.XLOOKUP(CK19,Admin!$A$2:$A$601,Admin!$C$2:$C$601,"",0)</f>
        <v/>
      </c>
      <c r="CM19" s="21" t="str">
        <f>_xlfn.XLOOKUP(CK19,Admin!$A$2:$A$601,Admin!$D$2:$D$601,"",0)</f>
        <v/>
      </c>
      <c r="CN19" s="21" t="str">
        <f>_xlfn.XLOOKUP(CK19,Admin!$A$2:$A$601,Admin!$E$2:$E$601,"",0)</f>
        <v/>
      </c>
      <c r="CO19" s="84"/>
      <c r="CP19" s="21" t="str">
        <f t="shared" si="16"/>
        <v/>
      </c>
      <c r="CQ19" t="str">
        <f>_xlfn.XLOOKUP(CK19,Admin!$A$2:$A$601,Admin!$F$2:$F$601,"",0)</f>
        <v/>
      </c>
      <c r="CR19">
        <f>COUNTIF(CQ$7:CQ19,CQ19)</f>
        <v>12</v>
      </c>
      <c r="CS19" t="str">
        <f>IF(CO19=0,"",IF(CR19&lt;3,COUNTIF(CR$7:CR19,"&lt;3"),0))</f>
        <v/>
      </c>
      <c r="CT19" t="str">
        <f t="shared" si="17"/>
        <v/>
      </c>
    </row>
    <row r="20" spans="1:98" x14ac:dyDescent="0.35">
      <c r="A20" s="45">
        <v>301</v>
      </c>
      <c r="B20" s="21" t="str">
        <f>_xlfn.XLOOKUP(A20,Admin!$A$2:$A$601,Admin!$C$2:$C$601,"",0)</f>
        <v>U11G PAC</v>
      </c>
      <c r="C20" s="21" t="str">
        <f>_xlfn.XLOOKUP(A20,Admin!$A$2:$A$601,Admin!$D$2:$D$601,"",0)</f>
        <v>Ariah - Rose</v>
      </c>
      <c r="D20" s="21" t="str">
        <f>_xlfn.XLOOKUP(A20,Admin!$A$2:$A$601,Admin!$E$2:$E$601,"",0)</f>
        <v>Forse</v>
      </c>
      <c r="E20" s="84">
        <v>1.37</v>
      </c>
      <c r="F20" s="21">
        <f t="shared" si="0"/>
        <v>14</v>
      </c>
      <c r="G20" t="str">
        <f>_xlfn.XLOOKUP(A20,Admin!$A$2:$A$601,Admin!$F$2:$F$601,"",0)</f>
        <v>PAC</v>
      </c>
      <c r="H20">
        <f>COUNTIF(G$7:G20,G20)</f>
        <v>3</v>
      </c>
      <c r="I20">
        <f>IF(E20=0,"",IF(H20&lt;3,COUNTIF(H$7:H20,"&lt;3"),0))</f>
        <v>0</v>
      </c>
      <c r="J20" t="str">
        <f t="shared" si="1"/>
        <v/>
      </c>
      <c r="L20" s="45">
        <v>608</v>
      </c>
      <c r="M20" s="21" t="str">
        <f>_xlfn.XLOOKUP(L20,Admin!$A$2:$A$601,Admin!$C$2:$C$601,"",0)</f>
        <v>U11G WAC</v>
      </c>
      <c r="N20" s="21" t="str">
        <f>_xlfn.XLOOKUP(L20,Admin!$A$2:$A$601,Admin!$D$2:$D$601,"",0)</f>
        <v xml:space="preserve">Maya </v>
      </c>
      <c r="O20" s="21" t="str">
        <f>_xlfn.XLOOKUP(L20,Admin!$A$2:$A$601,Admin!$E$2:$E$601,"",0)</f>
        <v xml:space="preserve">Baines </v>
      </c>
      <c r="P20" s="84">
        <v>3.86</v>
      </c>
      <c r="Q20" s="21">
        <f t="shared" si="2"/>
        <v>14</v>
      </c>
      <c r="R20" t="str">
        <f>_xlfn.XLOOKUP(L20,Admin!$A$2:$A$601,Admin!$F$2:$F$601,"",0)</f>
        <v>WAC</v>
      </c>
      <c r="S20">
        <f>COUNTIF(R$7:R20,R20)</f>
        <v>5</v>
      </c>
      <c r="T20">
        <f>IF(P20=0,"",IF(S20&lt;3,COUNTIF(S$7:S20,"&lt;3"),0))</f>
        <v>0</v>
      </c>
      <c r="U20" t="str">
        <f t="shared" si="3"/>
        <v/>
      </c>
      <c r="W20" s="45">
        <v>301</v>
      </c>
      <c r="X20" s="21" t="str">
        <f>_xlfn.XLOOKUP(W20,Admin!$A$2:$A$601,Admin!$C$2:$C$601,"",0)</f>
        <v>U11G PAC</v>
      </c>
      <c r="Y20" s="21" t="str">
        <f>_xlfn.XLOOKUP(W20,Admin!$A$2:$A$601,Admin!$D$2:$D$601,"",0)</f>
        <v>Ariah - Rose</v>
      </c>
      <c r="Z20" s="21" t="str">
        <f>_xlfn.XLOOKUP(W20,Admin!$A$2:$A$601,Admin!$E$2:$E$601,"",0)</f>
        <v>Forse</v>
      </c>
      <c r="AA20" s="114">
        <v>27</v>
      </c>
      <c r="AB20" s="21">
        <f t="shared" si="4"/>
        <v>14</v>
      </c>
      <c r="AC20" t="str">
        <f>_xlfn.XLOOKUP(W20,Admin!$A$2:$A$601,Admin!$F$2:$F$601,"",0)</f>
        <v>PAC</v>
      </c>
      <c r="AD20">
        <f>COUNTIF(AC$7:AC20,AC20)</f>
        <v>3</v>
      </c>
      <c r="AE20">
        <f>IF(AA20=0,"",IF(AD20&lt;3,COUNTIF(AD$7:AD20,"&lt;3"),0))</f>
        <v>0</v>
      </c>
      <c r="AF20" t="str">
        <f t="shared" si="5"/>
        <v/>
      </c>
      <c r="AH20" s="45">
        <v>413</v>
      </c>
      <c r="AI20" s="21" t="str">
        <f>_xlfn.XLOOKUP(AH20,Admin!$A$2:$A$601,Admin!$C$2:$C$601,"",0)</f>
        <v>U11G PR</v>
      </c>
      <c r="AJ20" s="21" t="str">
        <f>_xlfn.XLOOKUP(AH20,Admin!$A$2:$A$601,Admin!$D$2:$D$601,"",0)</f>
        <v>Violet</v>
      </c>
      <c r="AK20" s="21" t="str">
        <f>_xlfn.XLOOKUP(AH20,Admin!$A$2:$A$601,Admin!$E$2:$E$601,"",0)</f>
        <v>Fulling</v>
      </c>
      <c r="AL20" s="114">
        <v>40</v>
      </c>
      <c r="AM20" s="21">
        <f t="shared" si="6"/>
        <v>13</v>
      </c>
      <c r="AN20" t="str">
        <f>_xlfn.XLOOKUP(AH20,Admin!$A$2:$A$601,Admin!$F$2:$F$601,"",0)</f>
        <v>PR</v>
      </c>
      <c r="AO20">
        <f>COUNTIF(AN$7:AN20,AN20)</f>
        <v>6</v>
      </c>
      <c r="AP20">
        <f>IF(AL20=0,"",IF(AO20&lt;3,COUNTIF(AO$7:AO20,"&lt;3"),0))</f>
        <v>0</v>
      </c>
      <c r="AQ20" t="str">
        <f t="shared" si="7"/>
        <v/>
      </c>
      <c r="AS20" s="45">
        <v>606</v>
      </c>
      <c r="AT20" s="21" t="str">
        <f>_xlfn.XLOOKUP(AS20,Admin!$A$2:$A$601,Admin!$C$2:$C$601,"",0)</f>
        <v>U11G WAC</v>
      </c>
      <c r="AU20" s="21" t="str">
        <f>_xlfn.XLOOKUP(AS20,Admin!$A$2:$A$601,Admin!$D$2:$D$601,"",0)</f>
        <v xml:space="preserve">Mollie </v>
      </c>
      <c r="AV20" s="21" t="str">
        <f>_xlfn.XLOOKUP(AS20,Admin!$A$2:$A$601,Admin!$E$2:$E$601,"",0)</f>
        <v xml:space="preserve">Dicker </v>
      </c>
      <c r="AW20" s="83">
        <v>16.899999999999999</v>
      </c>
      <c r="AX20" s="21">
        <f t="shared" si="8"/>
        <v>14</v>
      </c>
      <c r="AY20" t="str">
        <f>_xlfn.XLOOKUP(AS20,Admin!$A$2:$A$601,Admin!$F$2:$F$601,"",0)</f>
        <v>WAC</v>
      </c>
      <c r="AZ20">
        <f>COUNTIF(AY$7:AY20,AY20)</f>
        <v>4</v>
      </c>
      <c r="BA20">
        <f>IF(AW20=0,"",IF(AZ20&lt;3,COUNTIF(AZ$7:AZ20,"&lt;3"),0))</f>
        <v>0</v>
      </c>
      <c r="BB20" t="str">
        <f t="shared" si="9"/>
        <v/>
      </c>
      <c r="BD20" s="45"/>
      <c r="BE20" s="21" t="str">
        <f>_xlfn.XLOOKUP(BD20,Admin!$A$2:$A$601,Admin!$C$2:$C$601,"",0)</f>
        <v/>
      </c>
      <c r="BF20" s="21" t="str">
        <f>_xlfn.XLOOKUP(BD20,Admin!$A$2:$A$601,Admin!$D$2:$D$601,"",0)</f>
        <v/>
      </c>
      <c r="BG20" s="21" t="str">
        <f>_xlfn.XLOOKUP(BD20,Admin!$A$2:$A$601,Admin!$E$2:$E$601,"",0)</f>
        <v/>
      </c>
      <c r="BH20" s="114"/>
      <c r="BI20" s="21" t="str">
        <f t="shared" si="10"/>
        <v/>
      </c>
      <c r="BJ20" t="str">
        <f>_xlfn.XLOOKUP(BD20,Admin!$A$2:$A$601,Admin!$F$2:$F$601,"",0)</f>
        <v/>
      </c>
      <c r="BK20">
        <f>COUNTIF(BJ$7:BJ20,BJ20)</f>
        <v>5</v>
      </c>
      <c r="BL20" t="str">
        <f>IF(BH20=0,"",IF(BK20&lt;3,COUNTIF(BK$7:BK20,"&lt;3"),0))</f>
        <v/>
      </c>
      <c r="BM20" t="str">
        <f t="shared" si="11"/>
        <v/>
      </c>
      <c r="BO20" s="45"/>
      <c r="BP20" s="21" t="str">
        <f>_xlfn.XLOOKUP(BO20,Admin!$A$2:$A$601,Admin!$C$2:$C$601,"",0)</f>
        <v/>
      </c>
      <c r="BQ20" s="21" t="str">
        <f>_xlfn.XLOOKUP(BO20,Admin!$A$2:$A$601,Admin!$D$2:$D$601,"",0)</f>
        <v/>
      </c>
      <c r="BR20" s="21" t="str">
        <f>_xlfn.XLOOKUP(BO20,Admin!$A$2:$A$601,Admin!$E$2:$E$601,"",0)</f>
        <v/>
      </c>
      <c r="BS20" s="114"/>
      <c r="BT20" s="21" t="str">
        <f t="shared" si="12"/>
        <v/>
      </c>
      <c r="BU20" t="str">
        <f>_xlfn.XLOOKUP(BO20,Admin!$A$2:$A$601,Admin!$F$2:$F$601,"",0)</f>
        <v/>
      </c>
      <c r="BV20">
        <f>COUNTIF(BU$7:BU20,BU20)</f>
        <v>1</v>
      </c>
      <c r="BW20" t="str">
        <f>IF(BS20=0,"",IF(BV20&lt;3,COUNTIF(BV$7:BV20,"&lt;3"),0))</f>
        <v/>
      </c>
      <c r="BX20" t="str">
        <f t="shared" si="13"/>
        <v/>
      </c>
      <c r="BZ20" s="45"/>
      <c r="CA20" s="21" t="str">
        <f>_xlfn.XLOOKUP(BZ20,Admin!$A$2:$A$601,Admin!$C$2:$C$601,"",0)</f>
        <v/>
      </c>
      <c r="CB20" s="21" t="str">
        <f>_xlfn.XLOOKUP(BZ20,Admin!$A$2:$A$601,Admin!$D$2:$D$601,"",0)</f>
        <v/>
      </c>
      <c r="CC20" s="21" t="str">
        <f>_xlfn.XLOOKUP(BZ20,Admin!$A$2:$A$601,Admin!$E$2:$E$601,"",0)</f>
        <v/>
      </c>
      <c r="CD20" s="84"/>
      <c r="CE20" s="21" t="str">
        <f t="shared" si="14"/>
        <v/>
      </c>
      <c r="CF20" t="str">
        <f>_xlfn.XLOOKUP(BZ20,Admin!$A$2:$A$601,Admin!$F$2:$F$601,"",0)</f>
        <v/>
      </c>
      <c r="CG20">
        <f>COUNTIF(CF$7:CF20,CF20)</f>
        <v>5</v>
      </c>
      <c r="CH20" t="str">
        <f>IF(CD20=0,"",IF(CG20&lt;3,COUNTIF(CG$7:CG20,"&lt;3"),0))</f>
        <v/>
      </c>
      <c r="CI20" t="str">
        <f t="shared" si="15"/>
        <v/>
      </c>
      <c r="CK20" s="45"/>
      <c r="CL20" s="21" t="str">
        <f>_xlfn.XLOOKUP(CK20,Admin!$A$2:$A$601,Admin!$C$2:$C$601,"",0)</f>
        <v/>
      </c>
      <c r="CM20" s="21" t="str">
        <f>_xlfn.XLOOKUP(CK20,Admin!$A$2:$A$601,Admin!$D$2:$D$601,"",0)</f>
        <v/>
      </c>
      <c r="CN20" s="21" t="str">
        <f>_xlfn.XLOOKUP(CK20,Admin!$A$2:$A$601,Admin!$E$2:$E$601,"",0)</f>
        <v/>
      </c>
      <c r="CO20" s="84"/>
      <c r="CP20" s="21" t="str">
        <f t="shared" si="16"/>
        <v/>
      </c>
      <c r="CQ20" t="str">
        <f>_xlfn.XLOOKUP(CK20,Admin!$A$2:$A$601,Admin!$F$2:$F$601,"",0)</f>
        <v/>
      </c>
      <c r="CR20">
        <f>COUNTIF(CQ$7:CQ20,CQ20)</f>
        <v>13</v>
      </c>
      <c r="CS20" t="str">
        <f>IF(CO20=0,"",IF(CR20&lt;3,COUNTIF(CR$7:CR20,"&lt;3"),0))</f>
        <v/>
      </c>
      <c r="CT20" t="str">
        <f t="shared" si="17"/>
        <v/>
      </c>
    </row>
    <row r="21" spans="1:98" x14ac:dyDescent="0.35">
      <c r="A21" s="45">
        <v>612</v>
      </c>
      <c r="B21" s="21" t="str">
        <f>_xlfn.XLOOKUP(A21,Admin!$A$2:$A$601,Admin!$C$2:$C$601,"",0)</f>
        <v>U11G WAC</v>
      </c>
      <c r="C21" s="21" t="str">
        <f>_xlfn.XLOOKUP(A21,Admin!$A$2:$A$601,Admin!$D$2:$D$601,"",0)</f>
        <v>Ada</v>
      </c>
      <c r="D21" s="21" t="str">
        <f>_xlfn.XLOOKUP(A21,Admin!$A$2:$A$601,Admin!$E$2:$E$601,"",0)</f>
        <v>Tollerfield</v>
      </c>
      <c r="E21" s="84">
        <v>1.28</v>
      </c>
      <c r="F21" s="21">
        <f t="shared" si="0"/>
        <v>15</v>
      </c>
      <c r="G21" t="str">
        <f>_xlfn.XLOOKUP(A21,Admin!$A$2:$A$601,Admin!$F$2:$F$601,"",0)</f>
        <v>WAC</v>
      </c>
      <c r="H21">
        <f>COUNTIF(G$7:G21,G21)</f>
        <v>2</v>
      </c>
      <c r="I21">
        <f>IF(E21=0,"",IF(H21&lt;3,COUNTIF(H$7:H21,"&lt;3"),0))</f>
        <v>9</v>
      </c>
      <c r="J21">
        <f t="shared" si="1"/>
        <v>4</v>
      </c>
      <c r="L21" s="45"/>
      <c r="M21" s="21" t="str">
        <f>_xlfn.XLOOKUP(L21,Admin!$A$2:$A$601,Admin!$C$2:$C$601,"",0)</f>
        <v/>
      </c>
      <c r="N21" s="21" t="str">
        <f>_xlfn.XLOOKUP(L21,Admin!$A$2:$A$601,Admin!$D$2:$D$601,"",0)</f>
        <v/>
      </c>
      <c r="O21" s="21" t="str">
        <f>_xlfn.XLOOKUP(L21,Admin!$A$2:$A$601,Admin!$E$2:$E$601,"",0)</f>
        <v/>
      </c>
      <c r="P21" s="84"/>
      <c r="Q21" s="21" t="str">
        <f t="shared" si="2"/>
        <v/>
      </c>
      <c r="R21" t="str">
        <f>_xlfn.XLOOKUP(L21,Admin!$A$2:$A$601,Admin!$F$2:$F$601,"",0)</f>
        <v/>
      </c>
      <c r="S21">
        <f>COUNTIF(R$7:R21,R21)</f>
        <v>1</v>
      </c>
      <c r="T21" t="str">
        <f>IF(P21=0,"",IF(S21&lt;3,COUNTIF(S$7:S21,"&lt;3"),0))</f>
        <v/>
      </c>
      <c r="U21" t="str">
        <f t="shared" si="3"/>
        <v/>
      </c>
      <c r="W21" s="45">
        <v>108</v>
      </c>
      <c r="X21" s="21" t="str">
        <f>_xlfn.XLOOKUP(W21,Admin!$A$2:$A$601,Admin!$C$2:$C$601,"",0)</f>
        <v>U11G BAC</v>
      </c>
      <c r="Y21" s="21" t="str">
        <f>_xlfn.XLOOKUP(W21,Admin!$A$2:$A$601,Admin!$D$2:$D$601,"",0)</f>
        <v>Nora</v>
      </c>
      <c r="Z21" s="21" t="str">
        <f>_xlfn.XLOOKUP(W21,Admin!$A$2:$A$601,Admin!$E$2:$E$601,"",0)</f>
        <v>Kenzi</v>
      </c>
      <c r="AA21" s="114">
        <v>27</v>
      </c>
      <c r="AB21" s="21">
        <f t="shared" si="4"/>
        <v>14</v>
      </c>
      <c r="AC21" t="str">
        <f>_xlfn.XLOOKUP(W21,Admin!$A$2:$A$601,Admin!$F$2:$F$601,"",0)</f>
        <v>BAC</v>
      </c>
      <c r="AD21">
        <f>COUNTIF(AC$7:AC21,AC21)</f>
        <v>3</v>
      </c>
      <c r="AE21">
        <f>IF(AA21=0,"",IF(AD21&lt;3,COUNTIF(AD$7:AD21,"&lt;3"),0))</f>
        <v>0</v>
      </c>
      <c r="AF21" t="str">
        <f t="shared" si="5"/>
        <v/>
      </c>
      <c r="AH21" s="45">
        <v>604</v>
      </c>
      <c r="AI21" s="21" t="str">
        <f>_xlfn.XLOOKUP(AH21,Admin!$A$2:$A$601,Admin!$C$2:$C$601,"",0)</f>
        <v>U11G WAC</v>
      </c>
      <c r="AJ21" s="21" t="str">
        <f>_xlfn.XLOOKUP(AH21,Admin!$A$2:$A$601,Admin!$D$2:$D$601,"",0)</f>
        <v xml:space="preserve">Elsie </v>
      </c>
      <c r="AK21" s="21" t="str">
        <f>_xlfn.XLOOKUP(AH21,Admin!$A$2:$A$601,Admin!$E$2:$E$601,"",0)</f>
        <v xml:space="preserve">Seward </v>
      </c>
      <c r="AL21" s="114">
        <v>38</v>
      </c>
      <c r="AM21" s="21">
        <f t="shared" si="6"/>
        <v>15</v>
      </c>
      <c r="AN21" t="str">
        <f>_xlfn.XLOOKUP(AH21,Admin!$A$2:$A$601,Admin!$F$2:$F$601,"",0)</f>
        <v>WAC</v>
      </c>
      <c r="AO21">
        <f>COUNTIF(AN$7:AN21,AN21)</f>
        <v>1</v>
      </c>
      <c r="AP21">
        <f>IF(AL21=0,"",IF(AO21&lt;3,COUNTIF(AO$7:AO21,"&lt;3"),0))</f>
        <v>6</v>
      </c>
      <c r="AQ21">
        <f t="shared" si="7"/>
        <v>7</v>
      </c>
      <c r="AS21" s="45">
        <v>403</v>
      </c>
      <c r="AT21" s="21" t="str">
        <f>_xlfn.XLOOKUP(AS21,Admin!$A$2:$A$601,Admin!$C$2:$C$601,"",0)</f>
        <v>U11G PR</v>
      </c>
      <c r="AU21" s="21" t="str">
        <f>_xlfn.XLOOKUP(AS21,Admin!$A$2:$A$601,Admin!$D$2:$D$601,"",0)</f>
        <v>Brooke</v>
      </c>
      <c r="AV21" s="21" t="str">
        <f>_xlfn.XLOOKUP(AS21,Admin!$A$2:$A$601,Admin!$E$2:$E$601,"",0)</f>
        <v>Parry-Davidson</v>
      </c>
      <c r="AW21" s="83">
        <v>17.5</v>
      </c>
      <c r="AX21" s="21">
        <f t="shared" si="8"/>
        <v>15</v>
      </c>
      <c r="AY21" t="str">
        <f>_xlfn.XLOOKUP(AS21,Admin!$A$2:$A$601,Admin!$F$2:$F$601,"",0)</f>
        <v>PR</v>
      </c>
      <c r="AZ21">
        <f>COUNTIF(AY$7:AY21,AY21)</f>
        <v>5</v>
      </c>
      <c r="BA21">
        <f>IF(AW21=0,"",IF(AZ21&lt;3,COUNTIF(AZ$7:AZ21,"&lt;3"),0))</f>
        <v>0</v>
      </c>
      <c r="BB21" t="str">
        <f t="shared" si="9"/>
        <v/>
      </c>
      <c r="BD21" s="45"/>
      <c r="BE21" s="21" t="str">
        <f>_xlfn.XLOOKUP(BD21,Admin!$A$2:$A$601,Admin!$C$2:$C$601,"",0)</f>
        <v/>
      </c>
      <c r="BF21" s="21" t="str">
        <f>_xlfn.XLOOKUP(BD21,Admin!$A$2:$A$601,Admin!$D$2:$D$601,"",0)</f>
        <v/>
      </c>
      <c r="BG21" s="21" t="str">
        <f>_xlfn.XLOOKUP(BD21,Admin!$A$2:$A$601,Admin!$E$2:$E$601,"",0)</f>
        <v/>
      </c>
      <c r="BH21" s="114"/>
      <c r="BI21" s="21" t="str">
        <f t="shared" si="10"/>
        <v/>
      </c>
      <c r="BJ21" t="str">
        <f>_xlfn.XLOOKUP(BD21,Admin!$A$2:$A$601,Admin!$F$2:$F$601,"",0)</f>
        <v/>
      </c>
      <c r="BK21">
        <f>COUNTIF(BJ$7:BJ21,BJ21)</f>
        <v>6</v>
      </c>
      <c r="BL21" t="str">
        <f>IF(BH21=0,"",IF(BK21&lt;3,COUNTIF(BK$7:BK21,"&lt;3"),0))</f>
        <v/>
      </c>
      <c r="BM21" t="str">
        <f t="shared" si="11"/>
        <v/>
      </c>
      <c r="BO21" s="45"/>
      <c r="BP21" s="21" t="str">
        <f>_xlfn.XLOOKUP(BO21,Admin!$A$2:$A$601,Admin!$C$2:$C$601,"",0)</f>
        <v/>
      </c>
      <c r="BQ21" s="21" t="str">
        <f>_xlfn.XLOOKUP(BO21,Admin!$A$2:$A$601,Admin!$D$2:$D$601,"",0)</f>
        <v/>
      </c>
      <c r="BR21" s="21" t="str">
        <f>_xlfn.XLOOKUP(BO21,Admin!$A$2:$A$601,Admin!$E$2:$E$601,"",0)</f>
        <v/>
      </c>
      <c r="BS21" s="114"/>
      <c r="BT21" s="21" t="str">
        <f t="shared" si="12"/>
        <v/>
      </c>
      <c r="BU21" t="str">
        <f>_xlfn.XLOOKUP(BO21,Admin!$A$2:$A$601,Admin!$F$2:$F$601,"",0)</f>
        <v/>
      </c>
      <c r="BV21">
        <f>COUNTIF(BU$7:BU21,BU21)</f>
        <v>2</v>
      </c>
      <c r="BW21" t="str">
        <f>IF(BS21=0,"",IF(BV21&lt;3,COUNTIF(BV$7:BV21,"&lt;3"),0))</f>
        <v/>
      </c>
      <c r="BX21" t="str">
        <f t="shared" si="13"/>
        <v/>
      </c>
      <c r="BZ21" s="45"/>
      <c r="CA21" s="21" t="str">
        <f>_xlfn.XLOOKUP(BZ21,Admin!$A$2:$A$601,Admin!$C$2:$C$601,"",0)</f>
        <v/>
      </c>
      <c r="CB21" s="21" t="str">
        <f>_xlfn.XLOOKUP(BZ21,Admin!$A$2:$A$601,Admin!$D$2:$D$601,"",0)</f>
        <v/>
      </c>
      <c r="CC21" s="21" t="str">
        <f>_xlfn.XLOOKUP(BZ21,Admin!$A$2:$A$601,Admin!$E$2:$E$601,"",0)</f>
        <v/>
      </c>
      <c r="CD21" s="84"/>
      <c r="CE21" s="21" t="str">
        <f t="shared" si="14"/>
        <v/>
      </c>
      <c r="CF21" t="str">
        <f>_xlfn.XLOOKUP(BZ21,Admin!$A$2:$A$601,Admin!$F$2:$F$601,"",0)</f>
        <v/>
      </c>
      <c r="CG21">
        <f>COUNTIF(CF$7:CF21,CF21)</f>
        <v>6</v>
      </c>
      <c r="CH21" t="str">
        <f>IF(CD21=0,"",IF(CG21&lt;3,COUNTIF(CG$7:CG21,"&lt;3"),0))</f>
        <v/>
      </c>
      <c r="CI21" t="str">
        <f t="shared" si="15"/>
        <v/>
      </c>
      <c r="CK21" s="45"/>
      <c r="CL21" s="21" t="str">
        <f>_xlfn.XLOOKUP(CK21,Admin!$A$2:$A$601,Admin!$C$2:$C$601,"",0)</f>
        <v/>
      </c>
      <c r="CM21" s="21" t="str">
        <f>_xlfn.XLOOKUP(CK21,Admin!$A$2:$A$601,Admin!$D$2:$D$601,"",0)</f>
        <v/>
      </c>
      <c r="CN21" s="21" t="str">
        <f>_xlfn.XLOOKUP(CK21,Admin!$A$2:$A$601,Admin!$E$2:$E$601,"",0)</f>
        <v/>
      </c>
      <c r="CO21" s="84"/>
      <c r="CP21" s="21" t="str">
        <f t="shared" si="16"/>
        <v/>
      </c>
      <c r="CQ21" t="str">
        <f>_xlfn.XLOOKUP(CK21,Admin!$A$2:$A$601,Admin!$F$2:$F$601,"",0)</f>
        <v/>
      </c>
      <c r="CR21">
        <f>COUNTIF(CQ$7:CQ21,CQ21)</f>
        <v>14</v>
      </c>
      <c r="CS21" t="str">
        <f>IF(CO21=0,"",IF(CR21&lt;3,COUNTIF(CR$7:CR21,"&lt;3"),0))</f>
        <v/>
      </c>
      <c r="CT21" t="str">
        <f t="shared" si="17"/>
        <v/>
      </c>
    </row>
    <row r="22" spans="1:98" x14ac:dyDescent="0.35">
      <c r="A22" s="45">
        <v>402</v>
      </c>
      <c r="B22" s="21" t="str">
        <f>_xlfn.XLOOKUP(A22,Admin!$A$2:$A$601,Admin!$C$2:$C$601,"",0)</f>
        <v>U11G PR</v>
      </c>
      <c r="C22" s="21" t="str">
        <f>_xlfn.XLOOKUP(A22,Admin!$A$2:$A$601,Admin!$D$2:$D$601,"",0)</f>
        <v>Bella</v>
      </c>
      <c r="D22" s="21" t="str">
        <f>_xlfn.XLOOKUP(A22,Admin!$A$2:$A$601,Admin!$E$2:$E$601,"",0)</f>
        <v>Pretty</v>
      </c>
      <c r="E22" s="84">
        <v>1.27</v>
      </c>
      <c r="F22" s="21">
        <f t="shared" si="0"/>
        <v>16</v>
      </c>
      <c r="G22" t="str">
        <f>_xlfn.XLOOKUP(A22,Admin!$A$2:$A$601,Admin!$F$2:$F$601,"",0)</f>
        <v>PR</v>
      </c>
      <c r="H22">
        <f>COUNTIF(G$7:G22,G22)</f>
        <v>6</v>
      </c>
      <c r="I22">
        <f>IF(E22=0,"",IF(H22&lt;3,COUNTIF(H$7:H22,"&lt;3"),0))</f>
        <v>0</v>
      </c>
      <c r="J22" t="str">
        <f t="shared" si="1"/>
        <v/>
      </c>
      <c r="L22" s="45"/>
      <c r="M22" s="21" t="str">
        <f>_xlfn.XLOOKUP(L22,Admin!$A$2:$A$601,Admin!$C$2:$C$601,"",0)</f>
        <v/>
      </c>
      <c r="N22" s="21" t="str">
        <f>_xlfn.XLOOKUP(L22,Admin!$A$2:$A$601,Admin!$D$2:$D$601,"",0)</f>
        <v/>
      </c>
      <c r="O22" s="21" t="str">
        <f>_xlfn.XLOOKUP(L22,Admin!$A$2:$A$601,Admin!$E$2:$E$601,"",0)</f>
        <v/>
      </c>
      <c r="P22" s="84"/>
      <c r="Q22" s="21" t="str">
        <f t="shared" si="2"/>
        <v/>
      </c>
      <c r="R22" t="str">
        <f>_xlfn.XLOOKUP(L22,Admin!$A$2:$A$601,Admin!$F$2:$F$601,"",0)</f>
        <v/>
      </c>
      <c r="S22">
        <f>COUNTIF(R$7:R22,R22)</f>
        <v>2</v>
      </c>
      <c r="T22" t="str">
        <f>IF(P22=0,"",IF(S22&lt;3,COUNTIF(S$7:S22,"&lt;3"),0))</f>
        <v/>
      </c>
      <c r="U22" t="str">
        <f t="shared" si="3"/>
        <v/>
      </c>
      <c r="W22" s="45">
        <v>403</v>
      </c>
      <c r="X22" s="21" t="str">
        <f>_xlfn.XLOOKUP(W22,Admin!$A$2:$A$601,Admin!$C$2:$C$601,"",0)</f>
        <v>U11G PR</v>
      </c>
      <c r="Y22" s="21" t="str">
        <f>_xlfn.XLOOKUP(W22,Admin!$A$2:$A$601,Admin!$D$2:$D$601,"",0)</f>
        <v>Brooke</v>
      </c>
      <c r="Z22" s="21" t="str">
        <f>_xlfn.XLOOKUP(W22,Admin!$A$2:$A$601,Admin!$E$2:$E$601,"",0)</f>
        <v>Parry-Davidson</v>
      </c>
      <c r="AA22" s="114">
        <v>26</v>
      </c>
      <c r="AB22" s="21">
        <f t="shared" si="4"/>
        <v>16</v>
      </c>
      <c r="AC22" t="str">
        <f>_xlfn.XLOOKUP(W22,Admin!$A$2:$A$601,Admin!$F$2:$F$601,"",0)</f>
        <v>PR</v>
      </c>
      <c r="AD22">
        <f>COUNTIF(AC$7:AC22,AC22)</f>
        <v>5</v>
      </c>
      <c r="AE22">
        <f>IF(AA22=0,"",IF(AD22&lt;3,COUNTIF(AD$7:AD22,"&lt;3"),0))</f>
        <v>0</v>
      </c>
      <c r="AF22" t="str">
        <f t="shared" si="5"/>
        <v/>
      </c>
      <c r="AH22" s="45">
        <v>442</v>
      </c>
      <c r="AI22" s="21" t="str">
        <f>_xlfn.XLOOKUP(AH22,Admin!$A$2:$A$601,Admin!$C$2:$C$601,"",0)</f>
        <v>U11G PR</v>
      </c>
      <c r="AJ22" s="21" t="str">
        <f>_xlfn.XLOOKUP(AH22,Admin!$A$2:$A$601,Admin!$D$2:$D$601,"",0)</f>
        <v>Joey</v>
      </c>
      <c r="AK22" s="21" t="str">
        <f>_xlfn.XLOOKUP(AH22,Admin!$A$2:$A$601,Admin!$E$2:$E$601,"",0)</f>
        <v>Hearn</v>
      </c>
      <c r="AL22" s="114">
        <v>38</v>
      </c>
      <c r="AM22" s="21">
        <f t="shared" si="6"/>
        <v>15</v>
      </c>
      <c r="AN22" t="str">
        <f>_xlfn.XLOOKUP(AH22,Admin!$A$2:$A$601,Admin!$F$2:$F$601,"",0)</f>
        <v>PR</v>
      </c>
      <c r="AO22">
        <f>COUNTIF(AN$7:AN22,AN22)</f>
        <v>7</v>
      </c>
      <c r="AP22">
        <f>IF(AL22=0,"",IF(AO22&lt;3,COUNTIF(AO$7:AO22,"&lt;3"),0))</f>
        <v>0</v>
      </c>
      <c r="AQ22" t="str">
        <f t="shared" si="7"/>
        <v/>
      </c>
      <c r="AS22" s="97">
        <v>442</v>
      </c>
      <c r="AT22" s="138" t="str">
        <f>_xlfn.XLOOKUP(AS22,Admin!$A$2:$A$601,Admin!$C$2:$C$601,"",0)</f>
        <v>U11G PR</v>
      </c>
      <c r="AU22" s="138" t="str">
        <f>_xlfn.XLOOKUP(AS22,Admin!$A$2:$A$601,Admin!$D$2:$D$601,"",0)</f>
        <v>Joey</v>
      </c>
      <c r="AV22" s="138" t="str">
        <f>_xlfn.XLOOKUP(AS22,Admin!$A$2:$A$601,Admin!$E$2:$E$601,"",0)</f>
        <v>Hearn</v>
      </c>
      <c r="AW22" s="117">
        <v>17.5</v>
      </c>
      <c r="AX22" s="21">
        <f t="shared" si="8"/>
        <v>15</v>
      </c>
      <c r="AY22" t="str">
        <f>_xlfn.XLOOKUP(AS22,Admin!$A$2:$A$601,Admin!$F$2:$F$601,"",0)</f>
        <v>PR</v>
      </c>
      <c r="AZ22">
        <f>COUNTIF(AY$7:AY22,AY22)</f>
        <v>6</v>
      </c>
      <c r="BA22">
        <f>IF(AW22=0,"",IF(AZ22&lt;3,COUNTIF(AZ$7:AZ22,"&lt;3"),0))</f>
        <v>0</v>
      </c>
      <c r="BB22" t="str">
        <f t="shared" si="9"/>
        <v/>
      </c>
      <c r="BD22" s="45"/>
      <c r="BE22" s="21" t="str">
        <f>_xlfn.XLOOKUP(BD22,Admin!$A$2:$A$601,Admin!$C$2:$C$601,"",0)</f>
        <v/>
      </c>
      <c r="BF22" s="21" t="str">
        <f>_xlfn.XLOOKUP(BD22,Admin!$A$2:$A$601,Admin!$D$2:$D$601,"",0)</f>
        <v/>
      </c>
      <c r="BG22" s="21" t="str">
        <f>_xlfn.XLOOKUP(BD22,Admin!$A$2:$A$601,Admin!$E$2:$E$601,"",0)</f>
        <v/>
      </c>
      <c r="BH22" s="114"/>
      <c r="BI22" s="21" t="str">
        <f t="shared" si="10"/>
        <v/>
      </c>
      <c r="BJ22" t="str">
        <f>_xlfn.XLOOKUP(BD22,Admin!$A$2:$A$601,Admin!$F$2:$F$601,"",0)</f>
        <v/>
      </c>
      <c r="BK22">
        <f>COUNTIF(BJ$7:BJ22,BJ22)</f>
        <v>7</v>
      </c>
      <c r="BL22" t="str">
        <f>IF(BH22=0,"",IF(BK22&lt;3,COUNTIF(BK$7:BK22,"&lt;3"),0))</f>
        <v/>
      </c>
      <c r="BM22" t="str">
        <f t="shared" si="11"/>
        <v/>
      </c>
      <c r="BO22" s="45"/>
      <c r="BP22" s="21" t="str">
        <f>_xlfn.XLOOKUP(BO22,Admin!$A$2:$A$601,Admin!$C$2:$C$601,"",0)</f>
        <v/>
      </c>
      <c r="BQ22" s="21" t="str">
        <f>_xlfn.XLOOKUP(BO22,Admin!$A$2:$A$601,Admin!$D$2:$D$601,"",0)</f>
        <v/>
      </c>
      <c r="BR22" s="21" t="str">
        <f>_xlfn.XLOOKUP(BO22,Admin!$A$2:$A$601,Admin!$E$2:$E$601,"",0)</f>
        <v/>
      </c>
      <c r="BS22" s="114"/>
      <c r="BT22" s="21" t="str">
        <f t="shared" si="12"/>
        <v/>
      </c>
      <c r="BU22" t="str">
        <f>_xlfn.XLOOKUP(BO22,Admin!$A$2:$A$601,Admin!$F$2:$F$601,"",0)</f>
        <v/>
      </c>
      <c r="BV22">
        <f>COUNTIF(BU$7:BU22,BU22)</f>
        <v>3</v>
      </c>
      <c r="BW22" t="str">
        <f>IF(BS22=0,"",IF(BV22&lt;3,COUNTIF(BV$7:BV22,"&lt;3"),0))</f>
        <v/>
      </c>
      <c r="BX22" t="str">
        <f t="shared" si="13"/>
        <v/>
      </c>
      <c r="BZ22" s="45"/>
      <c r="CA22" s="21" t="str">
        <f>_xlfn.XLOOKUP(BZ22,Admin!$A$2:$A$601,Admin!$C$2:$C$601,"",0)</f>
        <v/>
      </c>
      <c r="CB22" s="21" t="str">
        <f>_xlfn.XLOOKUP(BZ22,Admin!$A$2:$A$601,Admin!$D$2:$D$601,"",0)</f>
        <v/>
      </c>
      <c r="CC22" s="21" t="str">
        <f>_xlfn.XLOOKUP(BZ22,Admin!$A$2:$A$601,Admin!$E$2:$E$601,"",0)</f>
        <v/>
      </c>
      <c r="CD22" s="84"/>
      <c r="CE22" s="21" t="str">
        <f t="shared" si="14"/>
        <v/>
      </c>
      <c r="CF22" t="str">
        <f>_xlfn.XLOOKUP(BZ22,Admin!$A$2:$A$601,Admin!$F$2:$F$601,"",0)</f>
        <v/>
      </c>
      <c r="CG22">
        <f>COUNTIF(CF$7:CF22,CF22)</f>
        <v>7</v>
      </c>
      <c r="CH22" t="str">
        <f>IF(CD22=0,"",IF(CG22&lt;3,COUNTIF(CG$7:CG22,"&lt;3"),0))</f>
        <v/>
      </c>
      <c r="CI22" t="str">
        <f t="shared" si="15"/>
        <v/>
      </c>
      <c r="CK22" s="45"/>
      <c r="CL22" s="21" t="str">
        <f>_xlfn.XLOOKUP(CK22,Admin!$A$2:$A$601,Admin!$C$2:$C$601,"",0)</f>
        <v/>
      </c>
      <c r="CM22" s="21" t="str">
        <f>_xlfn.XLOOKUP(CK22,Admin!$A$2:$A$601,Admin!$D$2:$D$601,"",0)</f>
        <v/>
      </c>
      <c r="CN22" s="21" t="str">
        <f>_xlfn.XLOOKUP(CK22,Admin!$A$2:$A$601,Admin!$E$2:$E$601,"",0)</f>
        <v/>
      </c>
      <c r="CO22" s="84"/>
      <c r="CP22" s="21" t="str">
        <f t="shared" si="16"/>
        <v/>
      </c>
      <c r="CQ22" t="str">
        <f>_xlfn.XLOOKUP(CK22,Admin!$A$2:$A$601,Admin!$F$2:$F$601,"",0)</f>
        <v/>
      </c>
      <c r="CR22">
        <f>COUNTIF(CQ$7:CQ22,CQ22)</f>
        <v>15</v>
      </c>
      <c r="CS22" t="str">
        <f>IF(CO22=0,"",IF(CR22&lt;3,COUNTIF(CR$7:CR22,"&lt;3"),0))</f>
        <v/>
      </c>
      <c r="CT22" t="str">
        <f t="shared" si="17"/>
        <v/>
      </c>
    </row>
    <row r="23" spans="1:98" x14ac:dyDescent="0.35">
      <c r="A23" s="45"/>
      <c r="B23" s="21" t="str">
        <f>_xlfn.XLOOKUP(A23,Admin!$A$2:$A$601,Admin!$C$2:$C$601,"",0)</f>
        <v/>
      </c>
      <c r="C23" s="21" t="str">
        <f>_xlfn.XLOOKUP(A23,Admin!$A$2:$A$601,Admin!$D$2:$D$601,"",0)</f>
        <v/>
      </c>
      <c r="D23" s="21" t="str">
        <f>_xlfn.XLOOKUP(A23,Admin!$A$2:$A$601,Admin!$E$2:$E$601,"",0)</f>
        <v/>
      </c>
      <c r="E23" s="84"/>
      <c r="F23" s="21" t="str">
        <f t="shared" si="0"/>
        <v/>
      </c>
      <c r="G23" t="str">
        <f>_xlfn.XLOOKUP(A23,Admin!$A$2:$A$601,Admin!$F$2:$F$601,"",0)</f>
        <v/>
      </c>
      <c r="H23">
        <f>COUNTIF(G$7:G23,G23)</f>
        <v>1</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4"/>
      <c r="Q23" s="21" t="str">
        <f t="shared" si="2"/>
        <v/>
      </c>
      <c r="R23" t="str">
        <f>_xlfn.XLOOKUP(L23,Admin!$A$2:$A$601,Admin!$F$2:$F$601,"",0)</f>
        <v/>
      </c>
      <c r="S23">
        <f>COUNTIF(R$7:R23,R23)</f>
        <v>3</v>
      </c>
      <c r="T23" t="str">
        <f>IF(P23=0,"",IF(S23&lt;3,COUNTIF(S$7:S23,"&lt;3"),0))</f>
        <v/>
      </c>
      <c r="U23" t="str">
        <f t="shared" si="3"/>
        <v/>
      </c>
      <c r="W23" s="45">
        <v>442</v>
      </c>
      <c r="X23" s="21" t="str">
        <f>_xlfn.XLOOKUP(W23,Admin!$A$2:$A$601,Admin!$C$2:$C$601,"",0)</f>
        <v>U11G PR</v>
      </c>
      <c r="Y23" s="21" t="str">
        <f>_xlfn.XLOOKUP(W23,Admin!$A$2:$A$601,Admin!$D$2:$D$601,"",0)</f>
        <v>Joey</v>
      </c>
      <c r="Z23" s="21" t="str">
        <f>_xlfn.XLOOKUP(W23,Admin!$A$2:$A$601,Admin!$E$2:$E$601,"",0)</f>
        <v>Hearn</v>
      </c>
      <c r="AA23" s="114">
        <v>24</v>
      </c>
      <c r="AB23" s="21">
        <f t="shared" si="4"/>
        <v>17</v>
      </c>
      <c r="AC23" t="str">
        <f>_xlfn.XLOOKUP(W23,Admin!$A$2:$A$601,Admin!$F$2:$F$601,"",0)</f>
        <v>PR</v>
      </c>
      <c r="AD23">
        <f>COUNTIF(AC$7:AC23,AC23)</f>
        <v>6</v>
      </c>
      <c r="AE23">
        <f>IF(AA23=0,"",IF(AD23&lt;3,COUNTIF(AD$7:AD23,"&lt;3"),0))</f>
        <v>0</v>
      </c>
      <c r="AF23" t="str">
        <f t="shared" si="5"/>
        <v/>
      </c>
      <c r="AH23" s="45">
        <v>108</v>
      </c>
      <c r="AI23" s="21" t="str">
        <f>_xlfn.XLOOKUP(AH23,Admin!$A$2:$A$601,Admin!$C$2:$C$601,"",0)</f>
        <v>U11G BAC</v>
      </c>
      <c r="AJ23" s="21" t="str">
        <f>_xlfn.XLOOKUP(AH23,Admin!$A$2:$A$601,Admin!$D$2:$D$601,"",0)</f>
        <v>Nora</v>
      </c>
      <c r="AK23" s="21" t="str">
        <f>_xlfn.XLOOKUP(AH23,Admin!$A$2:$A$601,Admin!$E$2:$E$601,"",0)</f>
        <v>Kenzi</v>
      </c>
      <c r="AL23" s="114">
        <v>33</v>
      </c>
      <c r="AM23" s="21">
        <f t="shared" si="6"/>
        <v>17</v>
      </c>
      <c r="AN23" t="str">
        <f>_xlfn.XLOOKUP(AH23,Admin!$A$2:$A$601,Admin!$F$2:$F$601,"",0)</f>
        <v>BAC</v>
      </c>
      <c r="AO23">
        <f>COUNTIF(AN$7:AN23,AN23)</f>
        <v>8</v>
      </c>
      <c r="AP23">
        <f>IF(AL23=0,"",IF(AO23&lt;3,COUNTIF(AO$7:AO23,"&lt;3"),0))</f>
        <v>0</v>
      </c>
      <c r="AQ23" t="str">
        <f t="shared" si="7"/>
        <v/>
      </c>
      <c r="AS23" s="45">
        <v>608</v>
      </c>
      <c r="AT23" s="21" t="str">
        <f>_xlfn.XLOOKUP(AS23,Admin!$A$2:$A$601,Admin!$C$2:$C$601,"",0)</f>
        <v>U11G WAC</v>
      </c>
      <c r="AU23" s="21" t="str">
        <f>_xlfn.XLOOKUP(AS23,Admin!$A$2:$A$601,Admin!$D$2:$D$601,"",0)</f>
        <v xml:space="preserve">Maya </v>
      </c>
      <c r="AV23" s="21" t="str">
        <f>_xlfn.XLOOKUP(AS23,Admin!$A$2:$A$601,Admin!$E$2:$E$601,"",0)</f>
        <v xml:space="preserve">Baines </v>
      </c>
      <c r="AW23" s="83">
        <v>19.7</v>
      </c>
      <c r="AX23" s="21">
        <f t="shared" si="8"/>
        <v>17</v>
      </c>
      <c r="AY23" t="str">
        <f>_xlfn.XLOOKUP(AS23,Admin!$A$2:$A$601,Admin!$F$2:$F$601,"",0)</f>
        <v>WAC</v>
      </c>
      <c r="AZ23">
        <f>COUNTIF(AY$7:AY23,AY23)</f>
        <v>5</v>
      </c>
      <c r="BA23">
        <f>IF(AW23=0,"",IF(AZ23&lt;3,COUNTIF(AZ$7:AZ23,"&lt;3"),0))</f>
        <v>0</v>
      </c>
      <c r="BB23" t="str">
        <f t="shared" si="9"/>
        <v/>
      </c>
      <c r="BD23" s="45"/>
      <c r="BE23" s="21" t="str">
        <f>_xlfn.XLOOKUP(BD23,Admin!$A$2:$A$601,Admin!$C$2:$C$601,"",0)</f>
        <v/>
      </c>
      <c r="BF23" s="21" t="str">
        <f>_xlfn.XLOOKUP(BD23,Admin!$A$2:$A$601,Admin!$D$2:$D$601,"",0)</f>
        <v/>
      </c>
      <c r="BG23" s="21" t="str">
        <f>_xlfn.XLOOKUP(BD23,Admin!$A$2:$A$601,Admin!$E$2:$E$601,"",0)</f>
        <v/>
      </c>
      <c r="BH23" s="114"/>
      <c r="BI23" s="21" t="str">
        <f t="shared" si="10"/>
        <v/>
      </c>
      <c r="BJ23" t="str">
        <f>_xlfn.XLOOKUP(BD23,Admin!$A$2:$A$601,Admin!$F$2:$F$601,"",0)</f>
        <v/>
      </c>
      <c r="BK23">
        <f>COUNTIF(BJ$7:BJ23,BJ23)</f>
        <v>8</v>
      </c>
      <c r="BL23" t="str">
        <f>IF(BH23=0,"",IF(BK23&lt;3,COUNTIF(BK$7:BK23,"&lt;3"),0))</f>
        <v/>
      </c>
      <c r="BM23" t="str">
        <f t="shared" si="11"/>
        <v/>
      </c>
      <c r="BO23" s="45"/>
      <c r="BP23" s="21" t="str">
        <f>_xlfn.XLOOKUP(BO23,Admin!$A$2:$A$601,Admin!$C$2:$C$601,"",0)</f>
        <v/>
      </c>
      <c r="BQ23" s="21" t="str">
        <f>_xlfn.XLOOKUP(BO23,Admin!$A$2:$A$601,Admin!$D$2:$D$601,"",0)</f>
        <v/>
      </c>
      <c r="BR23" s="21" t="str">
        <f>_xlfn.XLOOKUP(BO23,Admin!$A$2:$A$601,Admin!$E$2:$E$601,"",0)</f>
        <v/>
      </c>
      <c r="BS23" s="114"/>
      <c r="BT23" s="21" t="str">
        <f t="shared" si="12"/>
        <v/>
      </c>
      <c r="BU23" t="str">
        <f>_xlfn.XLOOKUP(BO23,Admin!$A$2:$A$601,Admin!$F$2:$F$601,"",0)</f>
        <v/>
      </c>
      <c r="BV23">
        <f>COUNTIF(BU$7:BU23,BU23)</f>
        <v>4</v>
      </c>
      <c r="BW23" t="str">
        <f>IF(BS23=0,"",IF(BV23&lt;3,COUNTIF(BV$7:BV23,"&lt;3"),0))</f>
        <v/>
      </c>
      <c r="BX23" t="str">
        <f t="shared" si="13"/>
        <v/>
      </c>
      <c r="BZ23" s="45"/>
      <c r="CA23" s="21" t="str">
        <f>_xlfn.XLOOKUP(BZ23,Admin!$A$2:$A$601,Admin!$C$2:$C$601,"",0)</f>
        <v/>
      </c>
      <c r="CB23" s="21" t="str">
        <f>_xlfn.XLOOKUP(BZ23,Admin!$A$2:$A$601,Admin!$D$2:$D$601,"",0)</f>
        <v/>
      </c>
      <c r="CC23" s="21" t="str">
        <f>_xlfn.XLOOKUP(BZ23,Admin!$A$2:$A$601,Admin!$E$2:$E$601,"",0)</f>
        <v/>
      </c>
      <c r="CD23" s="84"/>
      <c r="CE23" s="21" t="str">
        <f t="shared" si="14"/>
        <v/>
      </c>
      <c r="CF23" t="str">
        <f>_xlfn.XLOOKUP(BZ23,Admin!$A$2:$A$601,Admin!$F$2:$F$601,"",0)</f>
        <v/>
      </c>
      <c r="CG23">
        <f>COUNTIF(CF$7:CF23,CF23)</f>
        <v>8</v>
      </c>
      <c r="CH23" t="str">
        <f>IF(CD23=0,"",IF(CG23&lt;3,COUNTIF(CG$7:CG23,"&lt;3"),0))</f>
        <v/>
      </c>
      <c r="CI23" t="str">
        <f t="shared" si="15"/>
        <v/>
      </c>
      <c r="CK23" s="45"/>
      <c r="CL23" s="21" t="str">
        <f>_xlfn.XLOOKUP(CK23,Admin!$A$2:$A$601,Admin!$C$2:$C$601,"",0)</f>
        <v/>
      </c>
      <c r="CM23" s="21" t="str">
        <f>_xlfn.XLOOKUP(CK23,Admin!$A$2:$A$601,Admin!$D$2:$D$601,"",0)</f>
        <v/>
      </c>
      <c r="CN23" s="21" t="str">
        <f>_xlfn.XLOOKUP(CK23,Admin!$A$2:$A$601,Admin!$E$2:$E$601,"",0)</f>
        <v/>
      </c>
      <c r="CO23" s="84"/>
      <c r="CP23" s="21" t="str">
        <f t="shared" si="16"/>
        <v/>
      </c>
      <c r="CQ23" t="str">
        <f>_xlfn.XLOOKUP(CK23,Admin!$A$2:$A$601,Admin!$F$2:$F$601,"",0)</f>
        <v/>
      </c>
      <c r="CR23">
        <f>COUNTIF(CQ$7:CQ23,CQ23)</f>
        <v>16</v>
      </c>
      <c r="CS23" t="str">
        <f>IF(CO23=0,"",IF(CR23&lt;3,COUNTIF(CR$7:CR23,"&lt;3"),0))</f>
        <v/>
      </c>
      <c r="CT23" t="str">
        <f t="shared" si="17"/>
        <v/>
      </c>
    </row>
    <row r="24" spans="1:98" x14ac:dyDescent="0.35">
      <c r="A24" s="45"/>
      <c r="B24" s="21" t="str">
        <f>_xlfn.XLOOKUP(A24,Admin!$A$2:$A$601,Admin!$C$2:$C$601,"",0)</f>
        <v/>
      </c>
      <c r="C24" s="21" t="str">
        <f>_xlfn.XLOOKUP(A24,Admin!$A$2:$A$601,Admin!$D$2:$D$601,"",0)</f>
        <v/>
      </c>
      <c r="D24" s="21" t="str">
        <f>_xlfn.XLOOKUP(A24,Admin!$A$2:$A$601,Admin!$E$2:$E$601,"",0)</f>
        <v/>
      </c>
      <c r="E24" s="84"/>
      <c r="F24" s="21" t="str">
        <f t="shared" si="0"/>
        <v/>
      </c>
      <c r="G24" t="str">
        <f>_xlfn.XLOOKUP(A24,Admin!$A$2:$A$601,Admin!$F$2:$F$601,"",0)</f>
        <v/>
      </c>
      <c r="H24">
        <f>COUNTIF(G$7:G24,G24)</f>
        <v>2</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4</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114"/>
      <c r="AB24" s="21" t="str">
        <f t="shared" si="4"/>
        <v/>
      </c>
      <c r="AC24" t="str">
        <f>_xlfn.XLOOKUP(W24,Admin!$A$2:$A$601,Admin!$F$2:$F$601,"",0)</f>
        <v/>
      </c>
      <c r="AD24">
        <f>COUNTIF(AC$7:AC24,AC24)</f>
        <v>1</v>
      </c>
      <c r="AE24" t="str">
        <f>IF(AA24=0,"",IF(AD24&lt;3,COUNTIF(AD$7:AD24,"&lt;3"),0))</f>
        <v/>
      </c>
      <c r="AF24" t="str">
        <f t="shared" si="5"/>
        <v/>
      </c>
      <c r="AH24" s="45">
        <v>308</v>
      </c>
      <c r="AI24" s="21" t="str">
        <f>_xlfn.XLOOKUP(AH24,Admin!$A$2:$A$601,Admin!$C$2:$C$601,"",0)</f>
        <v>U11G PAC</v>
      </c>
      <c r="AJ24" s="21" t="str">
        <f>_xlfn.XLOOKUP(AH24,Admin!$A$2:$A$601,Admin!$D$2:$D$601,"",0)</f>
        <v>Charlotte</v>
      </c>
      <c r="AK24" s="21" t="str">
        <f>_xlfn.XLOOKUP(AH24,Admin!$A$2:$A$601,Admin!$E$2:$E$601,"",0)</f>
        <v>Peters</v>
      </c>
      <c r="AL24" s="114">
        <v>29</v>
      </c>
      <c r="AM24" s="21">
        <f t="shared" si="6"/>
        <v>18</v>
      </c>
      <c r="AN24" t="str">
        <f>_xlfn.XLOOKUP(AH24,Admin!$A$2:$A$601,Admin!$F$2:$F$601,"",0)</f>
        <v>PAC</v>
      </c>
      <c r="AO24">
        <f>COUNTIF(AN$7:AN24,AN24)</f>
        <v>2</v>
      </c>
      <c r="AP24">
        <f>IF(AL24=0,"",IF(AO24&lt;3,COUNTIF(AO$7:AO24,"&lt;3"),0))</f>
        <v>7</v>
      </c>
      <c r="AQ24">
        <f t="shared" si="7"/>
        <v>6</v>
      </c>
      <c r="AS24" s="45"/>
      <c r="AT24" s="21" t="str">
        <f>_xlfn.XLOOKUP(AS24,Admin!$A$2:$A$601,Admin!$C$2:$C$601,"",0)</f>
        <v/>
      </c>
      <c r="AU24" s="21" t="str">
        <f>_xlfn.XLOOKUP(AS24,Admin!$A$2:$A$601,Admin!$D$2:$D$601,"",0)</f>
        <v/>
      </c>
      <c r="AV24" s="21" t="str">
        <f>_xlfn.XLOOKUP(AS24,Admin!$A$2:$A$601,Admin!$E$2:$E$601,"",0)</f>
        <v/>
      </c>
      <c r="AW24" s="83"/>
      <c r="AX24" s="21" t="str">
        <f t="shared" si="8"/>
        <v/>
      </c>
      <c r="AY24" t="str">
        <f>_xlfn.XLOOKUP(AS24,Admin!$A$2:$A$601,Admin!$F$2:$F$601,"",0)</f>
        <v/>
      </c>
      <c r="AZ24">
        <f>COUNTIF(AY$7:AY24,AY24)</f>
        <v>1</v>
      </c>
      <c r="BA24" t="str">
        <f>IF(AW24=0,"",IF(AZ24&lt;3,COUNTIF(AZ$7:AZ24,"&lt;3"),0))</f>
        <v/>
      </c>
      <c r="BB24" t="str">
        <f t="shared" si="9"/>
        <v/>
      </c>
      <c r="BD24" s="45"/>
      <c r="BE24" s="21" t="str">
        <f>_xlfn.XLOOKUP(BD24,Admin!$A$2:$A$601,Admin!$C$2:$C$601,"",0)</f>
        <v/>
      </c>
      <c r="BF24" s="21" t="str">
        <f>_xlfn.XLOOKUP(BD24,Admin!$A$2:$A$601,Admin!$D$2:$D$601,"",0)</f>
        <v/>
      </c>
      <c r="BG24" s="21" t="str">
        <f>_xlfn.XLOOKUP(BD24,Admin!$A$2:$A$601,Admin!$E$2:$E$601,"",0)</f>
        <v/>
      </c>
      <c r="BH24" s="114"/>
      <c r="BI24" s="21" t="str">
        <f t="shared" si="10"/>
        <v/>
      </c>
      <c r="BJ24" t="str">
        <f>_xlfn.XLOOKUP(BD24,Admin!$A$2:$A$601,Admin!$F$2:$F$601,"",0)</f>
        <v/>
      </c>
      <c r="BK24">
        <f>COUNTIF(BJ$7:BJ24,BJ24)</f>
        <v>9</v>
      </c>
      <c r="BL24" t="str">
        <f>IF(BH24=0,"",IF(BK24&lt;3,COUNTIF(BK$7:BK24,"&lt;3"),0))</f>
        <v/>
      </c>
      <c r="BM24" t="str">
        <f t="shared" si="11"/>
        <v/>
      </c>
      <c r="BO24" s="45"/>
      <c r="BP24" s="21" t="str">
        <f>_xlfn.XLOOKUP(BO24,Admin!$A$2:$A$601,Admin!$C$2:$C$601,"",0)</f>
        <v/>
      </c>
      <c r="BQ24" s="21" t="str">
        <f>_xlfn.XLOOKUP(BO24,Admin!$A$2:$A$601,Admin!$D$2:$D$601,"",0)</f>
        <v/>
      </c>
      <c r="BR24" s="21" t="str">
        <f>_xlfn.XLOOKUP(BO24,Admin!$A$2:$A$601,Admin!$E$2:$E$601,"",0)</f>
        <v/>
      </c>
      <c r="BS24" s="114"/>
      <c r="BT24" s="21" t="str">
        <f t="shared" si="12"/>
        <v/>
      </c>
      <c r="BU24" t="str">
        <f>_xlfn.XLOOKUP(BO24,Admin!$A$2:$A$601,Admin!$F$2:$F$601,"",0)</f>
        <v/>
      </c>
      <c r="BV24">
        <f>COUNTIF(BU$7:BU24,BU24)</f>
        <v>5</v>
      </c>
      <c r="BW24" t="str">
        <f>IF(BS24=0,"",IF(BV24&lt;3,COUNTIF(BV$7:BV24,"&lt;3"),0))</f>
        <v/>
      </c>
      <c r="BX24" t="str">
        <f t="shared" si="13"/>
        <v/>
      </c>
      <c r="BZ24" s="45"/>
      <c r="CA24" s="21" t="str">
        <f>_xlfn.XLOOKUP(BZ24,Admin!$A$2:$A$601,Admin!$C$2:$C$601,"",0)</f>
        <v/>
      </c>
      <c r="CB24" s="21" t="str">
        <f>_xlfn.XLOOKUP(BZ24,Admin!$A$2:$A$601,Admin!$D$2:$D$601,"",0)</f>
        <v/>
      </c>
      <c r="CC24" s="21" t="str">
        <f>_xlfn.XLOOKUP(BZ24,Admin!$A$2:$A$601,Admin!$E$2:$E$601,"",0)</f>
        <v/>
      </c>
      <c r="CD24" s="84"/>
      <c r="CE24" s="21" t="str">
        <f t="shared" si="14"/>
        <v/>
      </c>
      <c r="CF24" t="str">
        <f>_xlfn.XLOOKUP(BZ24,Admin!$A$2:$A$601,Admin!$F$2:$F$601,"",0)</f>
        <v/>
      </c>
      <c r="CG24">
        <f>COUNTIF(CF$7:CF24,CF24)</f>
        <v>9</v>
      </c>
      <c r="CH24" t="str">
        <f>IF(CD24=0,"",IF(CG24&lt;3,COUNTIF(CG$7:CG24,"&lt;3"),0))</f>
        <v/>
      </c>
      <c r="CI24" t="str">
        <f t="shared" si="15"/>
        <v/>
      </c>
      <c r="CK24" s="45"/>
      <c r="CL24" s="21" t="str">
        <f>_xlfn.XLOOKUP(CK24,Admin!$A$2:$A$601,Admin!$C$2:$C$601,"",0)</f>
        <v/>
      </c>
      <c r="CM24" s="21" t="str">
        <f>_xlfn.XLOOKUP(CK24,Admin!$A$2:$A$601,Admin!$D$2:$D$601,"",0)</f>
        <v/>
      </c>
      <c r="CN24" s="21" t="str">
        <f>_xlfn.XLOOKUP(CK24,Admin!$A$2:$A$601,Admin!$E$2:$E$601,"",0)</f>
        <v/>
      </c>
      <c r="CO24" s="84"/>
      <c r="CP24" s="21" t="str">
        <f t="shared" si="16"/>
        <v/>
      </c>
      <c r="CQ24" t="str">
        <f>_xlfn.XLOOKUP(CK24,Admin!$A$2:$A$601,Admin!$F$2:$F$601,"",0)</f>
        <v/>
      </c>
      <c r="CR24">
        <f>COUNTIF(CQ$7:CQ24,CQ24)</f>
        <v>17</v>
      </c>
      <c r="CS24" t="str">
        <f>IF(CO24=0,"",IF(CR24&lt;3,COUNTIF(CR$7:CR24,"&lt;3"),0))</f>
        <v/>
      </c>
      <c r="CT24" t="str">
        <f t="shared" si="17"/>
        <v/>
      </c>
    </row>
    <row r="25" spans="1:98"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3</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5</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114"/>
      <c r="AB25" s="21" t="str">
        <f t="shared" si="4"/>
        <v/>
      </c>
      <c r="AC25" t="str">
        <f>_xlfn.XLOOKUP(W25,Admin!$A$2:$A$601,Admin!$F$2:$F$601,"",0)</f>
        <v/>
      </c>
      <c r="AD25">
        <f>COUNTIF(AC$7:AC25,AC25)</f>
        <v>2</v>
      </c>
      <c r="AE25" t="str">
        <f>IF(AA25=0,"",IF(AD25&lt;3,COUNTIF(AD$7:AD25,"&lt;3"),0))</f>
        <v/>
      </c>
      <c r="AF25" t="str">
        <f t="shared" si="5"/>
        <v/>
      </c>
      <c r="AH25" s="45"/>
      <c r="AI25" s="21" t="str">
        <f>_xlfn.XLOOKUP(AH25,Admin!$A$2:$A$601,Admin!$C$2:$C$601,"",0)</f>
        <v/>
      </c>
      <c r="AJ25" s="21" t="str">
        <f>_xlfn.XLOOKUP(AH25,Admin!$A$2:$A$601,Admin!$D$2:$D$601,"",0)</f>
        <v/>
      </c>
      <c r="AK25" s="21" t="str">
        <f>_xlfn.XLOOKUP(AH25,Admin!$A$2:$A$601,Admin!$E$2:$E$601,"",0)</f>
        <v/>
      </c>
      <c r="AL25" s="114"/>
      <c r="AM25" s="21" t="str">
        <f t="shared" si="6"/>
        <v/>
      </c>
      <c r="AN25" t="str">
        <f>_xlfn.XLOOKUP(AH25,Admin!$A$2:$A$601,Admin!$F$2:$F$601,"",0)</f>
        <v/>
      </c>
      <c r="AO25">
        <f>COUNTIF(AN$7:AN25,AN25)</f>
        <v>1</v>
      </c>
      <c r="AP25" t="str">
        <f>IF(AL25=0,"",IF(AO25&lt;3,COUNTIF(AO$7:AO25,"&lt;3"),0))</f>
        <v/>
      </c>
      <c r="AQ25" t="str">
        <f t="shared" si="7"/>
        <v/>
      </c>
      <c r="AS25" s="45"/>
      <c r="AT25" s="21" t="str">
        <f>_xlfn.XLOOKUP(AS25,Admin!$A$2:$A$601,Admin!$C$2:$C$601,"",0)</f>
        <v/>
      </c>
      <c r="AU25" s="21" t="str">
        <f>_xlfn.XLOOKUP(AS25,Admin!$A$2:$A$601,Admin!$D$2:$D$601,"",0)</f>
        <v/>
      </c>
      <c r="AV25" s="21" t="str">
        <f>_xlfn.XLOOKUP(AS25,Admin!$A$2:$A$601,Admin!$E$2:$E$601,"",0)</f>
        <v/>
      </c>
      <c r="AW25" s="83"/>
      <c r="AX25" s="21" t="str">
        <f t="shared" si="8"/>
        <v/>
      </c>
      <c r="AY25" t="str">
        <f>_xlfn.XLOOKUP(AS25,Admin!$A$2:$A$601,Admin!$F$2:$F$601,"",0)</f>
        <v/>
      </c>
      <c r="AZ25">
        <f>COUNTIF(AY$7:AY25,AY25)</f>
        <v>2</v>
      </c>
      <c r="BA25" t="str">
        <f>IF(AW25=0,"",IF(AZ25&lt;3,COUNTIF(AZ$7:AZ25,"&lt;3"),0))</f>
        <v/>
      </c>
      <c r="BB25" t="str">
        <f t="shared" si="9"/>
        <v/>
      </c>
      <c r="BD25" s="45"/>
      <c r="BE25" s="21" t="str">
        <f>_xlfn.XLOOKUP(BD25,Admin!$A$2:$A$601,Admin!$C$2:$C$601,"",0)</f>
        <v/>
      </c>
      <c r="BF25" s="21" t="str">
        <f>_xlfn.XLOOKUP(BD25,Admin!$A$2:$A$601,Admin!$D$2:$D$601,"",0)</f>
        <v/>
      </c>
      <c r="BG25" s="21" t="str">
        <f>_xlfn.XLOOKUP(BD25,Admin!$A$2:$A$601,Admin!$E$2:$E$601,"",0)</f>
        <v/>
      </c>
      <c r="BH25" s="114"/>
      <c r="BI25" s="21" t="str">
        <f t="shared" si="10"/>
        <v/>
      </c>
      <c r="BJ25" t="str">
        <f>_xlfn.XLOOKUP(BD25,Admin!$A$2:$A$601,Admin!$F$2:$F$601,"",0)</f>
        <v/>
      </c>
      <c r="BK25">
        <f>COUNTIF(BJ$7:BJ25,BJ25)</f>
        <v>10</v>
      </c>
      <c r="BL25" t="str">
        <f>IF(BH25=0,"",IF(BK25&lt;3,COUNTIF(BK$7:BK25,"&lt;3"),0))</f>
        <v/>
      </c>
      <c r="BM25" t="str">
        <f t="shared" si="11"/>
        <v/>
      </c>
      <c r="BO25" s="45"/>
      <c r="BP25" s="21" t="str">
        <f>_xlfn.XLOOKUP(BO25,Admin!$A$2:$A$601,Admin!$C$2:$C$601,"",0)</f>
        <v/>
      </c>
      <c r="BQ25" s="21" t="str">
        <f>_xlfn.XLOOKUP(BO25,Admin!$A$2:$A$601,Admin!$D$2:$D$601,"",0)</f>
        <v/>
      </c>
      <c r="BR25" s="21" t="str">
        <f>_xlfn.XLOOKUP(BO25,Admin!$A$2:$A$601,Admin!$E$2:$E$601,"",0)</f>
        <v/>
      </c>
      <c r="BS25" s="114"/>
      <c r="BT25" s="21" t="str">
        <f t="shared" si="12"/>
        <v/>
      </c>
      <c r="BU25" t="str">
        <f>_xlfn.XLOOKUP(BO25,Admin!$A$2:$A$601,Admin!$F$2:$F$601,"",0)</f>
        <v/>
      </c>
      <c r="BV25">
        <f>COUNTIF(BU$7:BU25,BU25)</f>
        <v>6</v>
      </c>
      <c r="BW25" t="str">
        <f>IF(BS25=0,"",IF(BV25&lt;3,COUNTIF(BV$7:BV25,"&lt;3"),0))</f>
        <v/>
      </c>
      <c r="BX25" t="str">
        <f t="shared" si="13"/>
        <v/>
      </c>
      <c r="BZ25" s="45"/>
      <c r="CA25" s="21" t="str">
        <f>_xlfn.XLOOKUP(BZ25,Admin!$A$2:$A$601,Admin!$C$2:$C$601,"",0)</f>
        <v/>
      </c>
      <c r="CB25" s="21" t="str">
        <f>_xlfn.XLOOKUP(BZ25,Admin!$A$2:$A$601,Admin!$D$2:$D$601,"",0)</f>
        <v/>
      </c>
      <c r="CC25" s="21" t="str">
        <f>_xlfn.XLOOKUP(BZ25,Admin!$A$2:$A$601,Admin!$E$2:$E$601,"",0)</f>
        <v/>
      </c>
      <c r="CD25" s="84"/>
      <c r="CE25" s="21" t="str">
        <f t="shared" si="14"/>
        <v/>
      </c>
      <c r="CF25" t="str">
        <f>_xlfn.XLOOKUP(BZ25,Admin!$A$2:$A$601,Admin!$F$2:$F$601,"",0)</f>
        <v/>
      </c>
      <c r="CG25">
        <f>COUNTIF(CF$7:CF25,CF25)</f>
        <v>10</v>
      </c>
      <c r="CH25" t="str">
        <f>IF(CD25=0,"",IF(CG25&lt;3,COUNTIF(CG$7:CG25,"&lt;3"),0))</f>
        <v/>
      </c>
      <c r="CI25" t="str">
        <f t="shared" si="15"/>
        <v/>
      </c>
      <c r="CK25" s="45"/>
      <c r="CL25" s="21" t="str">
        <f>_xlfn.XLOOKUP(CK25,Admin!$A$2:$A$601,Admin!$C$2:$C$601,"",0)</f>
        <v/>
      </c>
      <c r="CM25" s="21" t="str">
        <f>_xlfn.XLOOKUP(CK25,Admin!$A$2:$A$601,Admin!$D$2:$D$601,"",0)</f>
        <v/>
      </c>
      <c r="CN25" s="21" t="str">
        <f>_xlfn.XLOOKUP(CK25,Admin!$A$2:$A$601,Admin!$E$2:$E$601,"",0)</f>
        <v/>
      </c>
      <c r="CO25" s="84"/>
      <c r="CP25" s="21" t="str">
        <f t="shared" si="16"/>
        <v/>
      </c>
      <c r="CQ25" t="str">
        <f>_xlfn.XLOOKUP(CK25,Admin!$A$2:$A$601,Admin!$F$2:$F$601,"",0)</f>
        <v/>
      </c>
      <c r="CR25">
        <f>COUNTIF(CQ$7:CQ25,CQ25)</f>
        <v>18</v>
      </c>
      <c r="CS25" t="str">
        <f>IF(CO25=0,"",IF(CR25&lt;3,COUNTIF(CR$7:CR25,"&lt;3"),0))</f>
        <v/>
      </c>
      <c r="CT25" t="str">
        <f t="shared" si="17"/>
        <v/>
      </c>
    </row>
    <row r="26" spans="1:98"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4</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6</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114"/>
      <c r="AB26" s="21" t="str">
        <f t="shared" si="4"/>
        <v/>
      </c>
      <c r="AC26" t="str">
        <f>_xlfn.XLOOKUP(W26,Admin!$A$2:$A$601,Admin!$F$2:$F$601,"",0)</f>
        <v/>
      </c>
      <c r="AD26">
        <f>COUNTIF(AC$7:AC26,AC26)</f>
        <v>3</v>
      </c>
      <c r="AE26" t="str">
        <f>IF(AA26=0,"",IF(AD26&lt;3,COUNTIF(AD$7:AD26,"&lt;3"),0))</f>
        <v/>
      </c>
      <c r="AF26" t="str">
        <f t="shared" si="5"/>
        <v/>
      </c>
      <c r="AH26" s="45"/>
      <c r="AI26" s="21" t="str">
        <f>_xlfn.XLOOKUP(AH26,Admin!$A$2:$A$601,Admin!$C$2:$C$601,"",0)</f>
        <v/>
      </c>
      <c r="AJ26" s="21" t="str">
        <f>_xlfn.XLOOKUP(AH26,Admin!$A$2:$A$601,Admin!$D$2:$D$601,"",0)</f>
        <v/>
      </c>
      <c r="AK26" s="21" t="str">
        <f>_xlfn.XLOOKUP(AH26,Admin!$A$2:$A$601,Admin!$E$2:$E$601,"",0)</f>
        <v/>
      </c>
      <c r="AL26" s="114"/>
      <c r="AM26" s="21" t="str">
        <f t="shared" si="6"/>
        <v/>
      </c>
      <c r="AN26" t="str">
        <f>_xlfn.XLOOKUP(AH26,Admin!$A$2:$A$601,Admin!$F$2:$F$601,"",0)</f>
        <v/>
      </c>
      <c r="AO26">
        <f>COUNTIF(AN$7:AN26,AN26)</f>
        <v>2</v>
      </c>
      <c r="AP26" t="str">
        <f>IF(AL26=0,"",IF(AO26&lt;3,COUNTIF(AO$7:AO26,"&lt;3"),0))</f>
        <v/>
      </c>
      <c r="AQ26" t="str">
        <f t="shared" si="7"/>
        <v/>
      </c>
      <c r="AS26" s="45"/>
      <c r="AT26" s="21" t="str">
        <f>_xlfn.XLOOKUP(AS26,Admin!$A$2:$A$601,Admin!$C$2:$C$601,"",0)</f>
        <v/>
      </c>
      <c r="AU26" s="21" t="str">
        <f>_xlfn.XLOOKUP(AS26,Admin!$A$2:$A$601,Admin!$D$2:$D$601,"",0)</f>
        <v/>
      </c>
      <c r="AV26" s="21" t="str">
        <f>_xlfn.XLOOKUP(AS26,Admin!$A$2:$A$601,Admin!$E$2:$E$601,"",0)</f>
        <v/>
      </c>
      <c r="AW26" s="83"/>
      <c r="AX26" s="21" t="str">
        <f t="shared" si="8"/>
        <v/>
      </c>
      <c r="AY26" t="str">
        <f>_xlfn.XLOOKUP(AS26,Admin!$A$2:$A$601,Admin!$F$2:$F$601,"",0)</f>
        <v/>
      </c>
      <c r="AZ26">
        <f>COUNTIF(AY$7:AY26,AY26)</f>
        <v>3</v>
      </c>
      <c r="BA26" t="str">
        <f>IF(AW26=0,"",IF(AZ26&lt;3,COUNTIF(AZ$7:AZ26,"&lt;3"),0))</f>
        <v/>
      </c>
      <c r="BB26" t="str">
        <f t="shared" si="9"/>
        <v/>
      </c>
      <c r="BD26" s="45"/>
      <c r="BE26" s="21" t="str">
        <f>_xlfn.XLOOKUP(BD26,Admin!$A$2:$A$601,Admin!$C$2:$C$601,"",0)</f>
        <v/>
      </c>
      <c r="BF26" s="21" t="str">
        <f>_xlfn.XLOOKUP(BD26,Admin!$A$2:$A$601,Admin!$D$2:$D$601,"",0)</f>
        <v/>
      </c>
      <c r="BG26" s="21" t="str">
        <f>_xlfn.XLOOKUP(BD26,Admin!$A$2:$A$601,Admin!$E$2:$E$601,"",0)</f>
        <v/>
      </c>
      <c r="BH26" s="114"/>
      <c r="BI26" s="21" t="str">
        <f t="shared" si="10"/>
        <v/>
      </c>
      <c r="BJ26" t="str">
        <f>_xlfn.XLOOKUP(BD26,Admin!$A$2:$A$601,Admin!$F$2:$F$601,"",0)</f>
        <v/>
      </c>
      <c r="BK26">
        <f>COUNTIF(BJ$7:BJ26,BJ26)</f>
        <v>11</v>
      </c>
      <c r="BL26" t="str">
        <f>IF(BH26=0,"",IF(BK26&lt;3,COUNTIF(BK$7:BK26,"&lt;3"),0))</f>
        <v/>
      </c>
      <c r="BM26" t="str">
        <f t="shared" si="11"/>
        <v/>
      </c>
      <c r="BO26" s="45"/>
      <c r="BP26" s="21" t="str">
        <f>_xlfn.XLOOKUP(BO26,Admin!$A$2:$A$601,Admin!$C$2:$C$601,"",0)</f>
        <v/>
      </c>
      <c r="BQ26" s="21" t="str">
        <f>_xlfn.XLOOKUP(BO26,Admin!$A$2:$A$601,Admin!$D$2:$D$601,"",0)</f>
        <v/>
      </c>
      <c r="BR26" s="21" t="str">
        <f>_xlfn.XLOOKUP(BO26,Admin!$A$2:$A$601,Admin!$E$2:$E$601,"",0)</f>
        <v/>
      </c>
      <c r="BS26" s="114"/>
      <c r="BT26" s="21" t="str">
        <f t="shared" si="12"/>
        <v/>
      </c>
      <c r="BU26" t="str">
        <f>_xlfn.XLOOKUP(BO26,Admin!$A$2:$A$601,Admin!$F$2:$F$601,"",0)</f>
        <v/>
      </c>
      <c r="BV26">
        <f>COUNTIF(BU$7:BU26,BU26)</f>
        <v>7</v>
      </c>
      <c r="BW26" t="str">
        <f>IF(BS26=0,"",IF(BV26&lt;3,COUNTIF(BV$7:BV26,"&lt;3"),0))</f>
        <v/>
      </c>
      <c r="BX26" t="str">
        <f t="shared" si="13"/>
        <v/>
      </c>
      <c r="BZ26" s="45"/>
      <c r="CA26" s="21" t="str">
        <f>_xlfn.XLOOKUP(BZ26,Admin!$A$2:$A$601,Admin!$C$2:$C$601,"",0)</f>
        <v/>
      </c>
      <c r="CB26" s="21" t="str">
        <f>_xlfn.XLOOKUP(BZ26,Admin!$A$2:$A$601,Admin!$D$2:$D$601,"",0)</f>
        <v/>
      </c>
      <c r="CC26" s="21" t="str">
        <f>_xlfn.XLOOKUP(BZ26,Admin!$A$2:$A$601,Admin!$E$2:$E$601,"",0)</f>
        <v/>
      </c>
      <c r="CD26" s="84"/>
      <c r="CE26" s="21" t="str">
        <f t="shared" si="14"/>
        <v/>
      </c>
      <c r="CF26" t="str">
        <f>_xlfn.XLOOKUP(BZ26,Admin!$A$2:$A$601,Admin!$F$2:$F$601,"",0)</f>
        <v/>
      </c>
      <c r="CG26">
        <f>COUNTIF(CF$7:CF26,CF26)</f>
        <v>11</v>
      </c>
      <c r="CH26" t="str">
        <f>IF(CD26=0,"",IF(CG26&lt;3,COUNTIF(CG$7:CG26,"&lt;3"),0))</f>
        <v/>
      </c>
      <c r="CI26" t="str">
        <f t="shared" si="15"/>
        <v/>
      </c>
      <c r="CK26" s="45"/>
      <c r="CL26" s="21" t="str">
        <f>_xlfn.XLOOKUP(CK26,Admin!$A$2:$A$601,Admin!$C$2:$C$601,"",0)</f>
        <v/>
      </c>
      <c r="CM26" s="21" t="str">
        <f>_xlfn.XLOOKUP(CK26,Admin!$A$2:$A$601,Admin!$D$2:$D$601,"",0)</f>
        <v/>
      </c>
      <c r="CN26" s="21" t="str">
        <f>_xlfn.XLOOKUP(CK26,Admin!$A$2:$A$601,Admin!$E$2:$E$601,"",0)</f>
        <v/>
      </c>
      <c r="CO26" s="84"/>
      <c r="CP26" s="21" t="str">
        <f t="shared" si="16"/>
        <v/>
      </c>
      <c r="CQ26" t="str">
        <f>_xlfn.XLOOKUP(CK26,Admin!$A$2:$A$601,Admin!$F$2:$F$601,"",0)</f>
        <v/>
      </c>
      <c r="CR26">
        <f>COUNTIF(CQ$7:CQ26,CQ26)</f>
        <v>19</v>
      </c>
      <c r="CS26" t="str">
        <f>IF(CO26=0,"",IF(CR26&lt;3,COUNTIF(CR$7:CR26,"&lt;3"),0))</f>
        <v/>
      </c>
      <c r="CT26" t="str">
        <f t="shared" si="17"/>
        <v/>
      </c>
    </row>
    <row r="27" spans="1:98"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5</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7</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4</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3</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3"/>
      <c r="AX27" s="21" t="str">
        <f t="shared" si="8"/>
        <v/>
      </c>
      <c r="AY27" t="str">
        <f>_xlfn.XLOOKUP(AS27,Admin!$A$2:$A$601,Admin!$F$2:$F$601,"",0)</f>
        <v/>
      </c>
      <c r="AZ27">
        <f>COUNTIF(AY$7:AY27,AY27)</f>
        <v>4</v>
      </c>
      <c r="BA27" t="str">
        <f>IF(AW27=0,"",IF(AZ27&lt;3,COUNTIF(AZ$7:AZ27,"&lt;3"),0))</f>
        <v/>
      </c>
      <c r="BB27" t="str">
        <f t="shared" si="9"/>
        <v/>
      </c>
      <c r="BD27" s="45"/>
      <c r="BE27" s="21" t="str">
        <f>_xlfn.XLOOKUP(BD27,Admin!$A$2:$A$601,Admin!$C$2:$C$601,"",0)</f>
        <v/>
      </c>
      <c r="BF27" s="21" t="str">
        <f>_xlfn.XLOOKUP(BD27,Admin!$A$2:$A$601,Admin!$D$2:$D$601,"",0)</f>
        <v/>
      </c>
      <c r="BG27" s="21" t="str">
        <f>_xlfn.XLOOKUP(BD27,Admin!$A$2:$A$601,Admin!$E$2:$E$601,"",0)</f>
        <v/>
      </c>
      <c r="BH27" s="114"/>
      <c r="BI27" s="21" t="str">
        <f t="shared" si="10"/>
        <v/>
      </c>
      <c r="BJ27" t="str">
        <f>_xlfn.XLOOKUP(BD27,Admin!$A$2:$A$601,Admin!$F$2:$F$601,"",0)</f>
        <v/>
      </c>
      <c r="BK27">
        <f>COUNTIF(BJ$7:BJ27,BJ27)</f>
        <v>12</v>
      </c>
      <c r="BL27" t="str">
        <f>IF(BH27=0,"",IF(BK27&lt;3,COUNTIF(BK$7:BK27,"&lt;3"),0))</f>
        <v/>
      </c>
      <c r="BM27" t="str">
        <f t="shared" si="11"/>
        <v/>
      </c>
      <c r="BO27" s="45"/>
      <c r="BP27" s="21" t="str">
        <f>_xlfn.XLOOKUP(BO27,Admin!$A$2:$A$601,Admin!$C$2:$C$601,"",0)</f>
        <v/>
      </c>
      <c r="BQ27" s="21" t="str">
        <f>_xlfn.XLOOKUP(BO27,Admin!$A$2:$A$601,Admin!$D$2:$D$601,"",0)</f>
        <v/>
      </c>
      <c r="BR27" s="21" t="str">
        <f>_xlfn.XLOOKUP(BO27,Admin!$A$2:$A$601,Admin!$E$2:$E$601,"",0)</f>
        <v/>
      </c>
      <c r="BS27" s="114"/>
      <c r="BT27" s="21" t="str">
        <f t="shared" si="12"/>
        <v/>
      </c>
      <c r="BU27" t="str">
        <f>_xlfn.XLOOKUP(BO27,Admin!$A$2:$A$601,Admin!$F$2:$F$601,"",0)</f>
        <v/>
      </c>
      <c r="BV27">
        <f>COUNTIF(BU$7:BU27,BU27)</f>
        <v>8</v>
      </c>
      <c r="BW27" t="str">
        <f>IF(BS27=0,"",IF(BV27&lt;3,COUNTIF(BV$7:BV27,"&lt;3"),0))</f>
        <v/>
      </c>
      <c r="BX27" t="str">
        <f t="shared" si="13"/>
        <v/>
      </c>
      <c r="BZ27" s="45"/>
      <c r="CA27" s="21" t="str">
        <f>_xlfn.XLOOKUP(BZ27,Admin!$A$2:$A$601,Admin!$C$2:$C$601,"",0)</f>
        <v/>
      </c>
      <c r="CB27" s="21" t="str">
        <f>_xlfn.XLOOKUP(BZ27,Admin!$A$2:$A$601,Admin!$D$2:$D$601,"",0)</f>
        <v/>
      </c>
      <c r="CC27" s="21" t="str">
        <f>_xlfn.XLOOKUP(BZ27,Admin!$A$2:$A$601,Admin!$E$2:$E$601,"",0)</f>
        <v/>
      </c>
      <c r="CD27" s="84"/>
      <c r="CE27" s="21" t="str">
        <f t="shared" si="14"/>
        <v/>
      </c>
      <c r="CF27" t="str">
        <f>_xlfn.XLOOKUP(BZ27,Admin!$A$2:$A$601,Admin!$F$2:$F$601,"",0)</f>
        <v/>
      </c>
      <c r="CG27">
        <f>COUNTIF(CF$7:CF27,CF27)</f>
        <v>12</v>
      </c>
      <c r="CH27" t="str">
        <f>IF(CD27=0,"",IF(CG27&lt;3,COUNTIF(CG$7:CG27,"&lt;3"),0))</f>
        <v/>
      </c>
      <c r="CI27" t="str">
        <f t="shared" si="15"/>
        <v/>
      </c>
      <c r="CK27" s="45"/>
      <c r="CL27" s="21" t="str">
        <f>_xlfn.XLOOKUP(CK27,Admin!$A$2:$A$601,Admin!$C$2:$C$601,"",0)</f>
        <v/>
      </c>
      <c r="CM27" s="21" t="str">
        <f>_xlfn.XLOOKUP(CK27,Admin!$A$2:$A$601,Admin!$D$2:$D$601,"",0)</f>
        <v/>
      </c>
      <c r="CN27" s="21" t="str">
        <f>_xlfn.XLOOKUP(CK27,Admin!$A$2:$A$601,Admin!$E$2:$E$601,"",0)</f>
        <v/>
      </c>
      <c r="CO27" s="84"/>
      <c r="CP27" s="21" t="str">
        <f t="shared" si="16"/>
        <v/>
      </c>
      <c r="CQ27" t="str">
        <f>_xlfn.XLOOKUP(CK27,Admin!$A$2:$A$601,Admin!$F$2:$F$601,"",0)</f>
        <v/>
      </c>
      <c r="CR27">
        <f>COUNTIF(CQ$7:CQ27,CQ27)</f>
        <v>20</v>
      </c>
      <c r="CS27" t="str">
        <f>IF(CO27=0,"",IF(CR27&lt;3,COUNTIF(CR$7:CR27,"&lt;3"),0))</f>
        <v/>
      </c>
      <c r="CT27" t="str">
        <f t="shared" si="17"/>
        <v/>
      </c>
    </row>
    <row r="28" spans="1:98"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6</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8</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5</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4</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3"/>
      <c r="AX28" s="21" t="str">
        <f t="shared" si="8"/>
        <v/>
      </c>
      <c r="AY28" t="str">
        <f>_xlfn.XLOOKUP(AS28,Admin!$A$2:$A$601,Admin!$F$2:$F$601,"",0)</f>
        <v/>
      </c>
      <c r="AZ28">
        <f>COUNTIF(AY$7:AY28,AY28)</f>
        <v>5</v>
      </c>
      <c r="BA28" t="str">
        <f>IF(AW28=0,"",IF(AZ28&lt;3,COUNTIF(AZ$7:AZ28,"&lt;3"),0))</f>
        <v/>
      </c>
      <c r="BB28" t="str">
        <f t="shared" si="9"/>
        <v/>
      </c>
      <c r="BD28" s="45"/>
      <c r="BE28" s="21" t="str">
        <f>_xlfn.XLOOKUP(BD28,Admin!$A$2:$A$601,Admin!$C$2:$C$601,"",0)</f>
        <v/>
      </c>
      <c r="BF28" s="21" t="str">
        <f>_xlfn.XLOOKUP(BD28,Admin!$A$2:$A$601,Admin!$D$2:$D$601,"",0)</f>
        <v/>
      </c>
      <c r="BG28" s="21" t="str">
        <f>_xlfn.XLOOKUP(BD28,Admin!$A$2:$A$601,Admin!$E$2:$E$601,"",0)</f>
        <v/>
      </c>
      <c r="BH28" s="114"/>
      <c r="BI28" s="21" t="str">
        <f t="shared" si="10"/>
        <v/>
      </c>
      <c r="BJ28" t="str">
        <f>_xlfn.XLOOKUP(BD28,Admin!$A$2:$A$601,Admin!$F$2:$F$601,"",0)</f>
        <v/>
      </c>
      <c r="BK28">
        <f>COUNTIF(BJ$7:BJ28,BJ28)</f>
        <v>13</v>
      </c>
      <c r="BL28" t="str">
        <f>IF(BH28=0,"",IF(BK28&lt;3,COUNTIF(BK$7:BK28,"&lt;3"),0))</f>
        <v/>
      </c>
      <c r="BM28" t="str">
        <f t="shared" si="11"/>
        <v/>
      </c>
      <c r="BO28" s="45"/>
      <c r="BP28" s="21" t="str">
        <f>_xlfn.XLOOKUP(BO28,Admin!$A$2:$A$601,Admin!$C$2:$C$601,"",0)</f>
        <v/>
      </c>
      <c r="BQ28" s="21" t="str">
        <f>_xlfn.XLOOKUP(BO28,Admin!$A$2:$A$601,Admin!$D$2:$D$601,"",0)</f>
        <v/>
      </c>
      <c r="BR28" s="21" t="str">
        <f>_xlfn.XLOOKUP(BO28,Admin!$A$2:$A$601,Admin!$E$2:$E$601,"",0)</f>
        <v/>
      </c>
      <c r="BS28" s="114"/>
      <c r="BT28" s="21" t="str">
        <f t="shared" si="12"/>
        <v/>
      </c>
      <c r="BU28" t="str">
        <f>_xlfn.XLOOKUP(BO28,Admin!$A$2:$A$601,Admin!$F$2:$F$601,"",0)</f>
        <v/>
      </c>
      <c r="BV28">
        <f>COUNTIF(BU$7:BU28,BU28)</f>
        <v>9</v>
      </c>
      <c r="BW28" t="str">
        <f>IF(BS28=0,"",IF(BV28&lt;3,COUNTIF(BV$7:BV28,"&lt;3"),0))</f>
        <v/>
      </c>
      <c r="BX28" t="str">
        <f t="shared" si="13"/>
        <v/>
      </c>
      <c r="BZ28" s="45"/>
      <c r="CA28" s="21" t="str">
        <f>_xlfn.XLOOKUP(BZ28,Admin!$A$2:$A$601,Admin!$C$2:$C$601,"",0)</f>
        <v/>
      </c>
      <c r="CB28" s="21" t="str">
        <f>_xlfn.XLOOKUP(BZ28,Admin!$A$2:$A$601,Admin!$D$2:$D$601,"",0)</f>
        <v/>
      </c>
      <c r="CC28" s="21" t="str">
        <f>_xlfn.XLOOKUP(BZ28,Admin!$A$2:$A$601,Admin!$E$2:$E$601,"",0)</f>
        <v/>
      </c>
      <c r="CD28" s="84"/>
      <c r="CE28" s="21" t="str">
        <f t="shared" si="14"/>
        <v/>
      </c>
      <c r="CF28" t="str">
        <f>_xlfn.XLOOKUP(BZ28,Admin!$A$2:$A$601,Admin!$F$2:$F$601,"",0)</f>
        <v/>
      </c>
      <c r="CG28">
        <f>COUNTIF(CF$7:CF28,CF28)</f>
        <v>13</v>
      </c>
      <c r="CH28" t="str">
        <f>IF(CD28=0,"",IF(CG28&lt;3,COUNTIF(CG$7:CG28,"&lt;3"),0))</f>
        <v/>
      </c>
      <c r="CI28" t="str">
        <f t="shared" si="15"/>
        <v/>
      </c>
      <c r="CK28" s="45"/>
      <c r="CL28" s="21" t="str">
        <f>_xlfn.XLOOKUP(CK28,Admin!$A$2:$A$601,Admin!$C$2:$C$601,"",0)</f>
        <v/>
      </c>
      <c r="CM28" s="21" t="str">
        <f>_xlfn.XLOOKUP(CK28,Admin!$A$2:$A$601,Admin!$D$2:$D$601,"",0)</f>
        <v/>
      </c>
      <c r="CN28" s="21" t="str">
        <f>_xlfn.XLOOKUP(CK28,Admin!$A$2:$A$601,Admin!$E$2:$E$601,"",0)</f>
        <v/>
      </c>
      <c r="CO28" s="84"/>
      <c r="CP28" s="21" t="str">
        <f t="shared" si="16"/>
        <v/>
      </c>
      <c r="CQ28" t="str">
        <f>_xlfn.XLOOKUP(CK28,Admin!$A$2:$A$601,Admin!$F$2:$F$601,"",0)</f>
        <v/>
      </c>
      <c r="CR28">
        <f>COUNTIF(CQ$7:CQ28,CQ28)</f>
        <v>21</v>
      </c>
      <c r="CS28" t="str">
        <f>IF(CO28=0,"",IF(CR28&lt;3,COUNTIF(CR$7:CR28,"&lt;3"),0))</f>
        <v/>
      </c>
      <c r="CT28" t="str">
        <f t="shared" si="17"/>
        <v/>
      </c>
    </row>
    <row r="29" spans="1:98"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7</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9</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6</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5</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3"/>
      <c r="AX29" s="21" t="str">
        <f t="shared" si="8"/>
        <v/>
      </c>
      <c r="AY29" t="str">
        <f>_xlfn.XLOOKUP(AS29,Admin!$A$2:$A$601,Admin!$F$2:$F$601,"",0)</f>
        <v/>
      </c>
      <c r="AZ29">
        <f>COUNTIF(AY$7:AY29,AY29)</f>
        <v>6</v>
      </c>
      <c r="BA29" t="str">
        <f>IF(AW29=0,"",IF(AZ29&lt;3,COUNTIF(AZ$7:AZ29,"&lt;3"),0))</f>
        <v/>
      </c>
      <c r="BB29" t="str">
        <f t="shared" si="9"/>
        <v/>
      </c>
      <c r="BD29" s="45"/>
      <c r="BE29" s="21" t="str">
        <f>_xlfn.XLOOKUP(BD29,Admin!$A$2:$A$601,Admin!$C$2:$C$601,"",0)</f>
        <v/>
      </c>
      <c r="BF29" s="21" t="str">
        <f>_xlfn.XLOOKUP(BD29,Admin!$A$2:$A$601,Admin!$D$2:$D$601,"",0)</f>
        <v/>
      </c>
      <c r="BG29" s="21" t="str">
        <f>_xlfn.XLOOKUP(BD29,Admin!$A$2:$A$601,Admin!$E$2:$E$601,"",0)</f>
        <v/>
      </c>
      <c r="BH29" s="114"/>
      <c r="BI29" s="21" t="str">
        <f t="shared" si="10"/>
        <v/>
      </c>
      <c r="BJ29" t="str">
        <f>_xlfn.XLOOKUP(BD29,Admin!$A$2:$A$601,Admin!$F$2:$F$601,"",0)</f>
        <v/>
      </c>
      <c r="BK29">
        <f>COUNTIF(BJ$7:BJ29,BJ29)</f>
        <v>14</v>
      </c>
      <c r="BL29" t="str">
        <f>IF(BH29=0,"",IF(BK29&lt;3,COUNTIF(BK$7:BK29,"&lt;3"),0))</f>
        <v/>
      </c>
      <c r="BM29" t="str">
        <f t="shared" si="11"/>
        <v/>
      </c>
      <c r="BO29" s="45"/>
      <c r="BP29" s="21" t="str">
        <f>_xlfn.XLOOKUP(BO29,Admin!$A$2:$A$601,Admin!$C$2:$C$601,"",0)</f>
        <v/>
      </c>
      <c r="BQ29" s="21" t="str">
        <f>_xlfn.XLOOKUP(BO29,Admin!$A$2:$A$601,Admin!$D$2:$D$601,"",0)</f>
        <v/>
      </c>
      <c r="BR29" s="21" t="str">
        <f>_xlfn.XLOOKUP(BO29,Admin!$A$2:$A$601,Admin!$E$2:$E$601,"",0)</f>
        <v/>
      </c>
      <c r="BS29" s="114"/>
      <c r="BT29" s="21" t="str">
        <f t="shared" si="12"/>
        <v/>
      </c>
      <c r="BU29" t="str">
        <f>_xlfn.XLOOKUP(BO29,Admin!$A$2:$A$601,Admin!$F$2:$F$601,"",0)</f>
        <v/>
      </c>
      <c r="BV29">
        <f>COUNTIF(BU$7:BU29,BU29)</f>
        <v>10</v>
      </c>
      <c r="BW29" t="str">
        <f>IF(BS29=0,"",IF(BV29&lt;3,COUNTIF(BV$7:BV29,"&lt;3"),0))</f>
        <v/>
      </c>
      <c r="BX29" t="str">
        <f t="shared" si="13"/>
        <v/>
      </c>
      <c r="BZ29" s="45"/>
      <c r="CA29" s="21" t="str">
        <f>_xlfn.XLOOKUP(BZ29,Admin!$A$2:$A$601,Admin!$C$2:$C$601,"",0)</f>
        <v/>
      </c>
      <c r="CB29" s="21" t="str">
        <f>_xlfn.XLOOKUP(BZ29,Admin!$A$2:$A$601,Admin!$D$2:$D$601,"",0)</f>
        <v/>
      </c>
      <c r="CC29" s="21" t="str">
        <f>_xlfn.XLOOKUP(BZ29,Admin!$A$2:$A$601,Admin!$E$2:$E$601,"",0)</f>
        <v/>
      </c>
      <c r="CD29" s="84"/>
      <c r="CE29" s="21" t="str">
        <f t="shared" si="14"/>
        <v/>
      </c>
      <c r="CF29" t="str">
        <f>_xlfn.XLOOKUP(BZ29,Admin!$A$2:$A$601,Admin!$F$2:$F$601,"",0)</f>
        <v/>
      </c>
      <c r="CG29">
        <f>COUNTIF(CF$7:CF29,CF29)</f>
        <v>14</v>
      </c>
      <c r="CH29" t="str">
        <f>IF(CD29=0,"",IF(CG29&lt;3,COUNTIF(CG$7:CG29,"&lt;3"),0))</f>
        <v/>
      </c>
      <c r="CI29" t="str">
        <f t="shared" si="15"/>
        <v/>
      </c>
      <c r="CK29" s="45"/>
      <c r="CL29" s="21" t="str">
        <f>_xlfn.XLOOKUP(CK29,Admin!$A$2:$A$601,Admin!$C$2:$C$601,"",0)</f>
        <v/>
      </c>
      <c r="CM29" s="21" t="str">
        <f>_xlfn.XLOOKUP(CK29,Admin!$A$2:$A$601,Admin!$D$2:$D$601,"",0)</f>
        <v/>
      </c>
      <c r="CN29" s="21" t="str">
        <f>_xlfn.XLOOKUP(CK29,Admin!$A$2:$A$601,Admin!$E$2:$E$601,"",0)</f>
        <v/>
      </c>
      <c r="CO29" s="84"/>
      <c r="CP29" s="21" t="str">
        <f t="shared" si="16"/>
        <v/>
      </c>
      <c r="CQ29" t="str">
        <f>_xlfn.XLOOKUP(CK29,Admin!$A$2:$A$601,Admin!$F$2:$F$601,"",0)</f>
        <v/>
      </c>
      <c r="CR29">
        <f>COUNTIF(CQ$7:CQ29,CQ29)</f>
        <v>22</v>
      </c>
      <c r="CS29" t="str">
        <f>IF(CO29=0,"",IF(CR29&lt;3,COUNTIF(CR$7:CR29,"&lt;3"),0))</f>
        <v/>
      </c>
      <c r="CT29" t="str">
        <f t="shared" si="17"/>
        <v/>
      </c>
    </row>
    <row r="30" spans="1:98"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8</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10</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7</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6</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3"/>
      <c r="AX30" s="21" t="str">
        <f t="shared" si="8"/>
        <v/>
      </c>
      <c r="AY30" t="str">
        <f>_xlfn.XLOOKUP(AS30,Admin!$A$2:$A$601,Admin!$F$2:$F$601,"",0)</f>
        <v/>
      </c>
      <c r="AZ30">
        <f>COUNTIF(AY$7:AY30,AY30)</f>
        <v>7</v>
      </c>
      <c r="BA30" t="str">
        <f>IF(AW30=0,"",IF(AZ30&lt;3,COUNTIF(AZ$7:AZ30,"&lt;3"),0))</f>
        <v/>
      </c>
      <c r="BB30" t="str">
        <f t="shared" si="9"/>
        <v/>
      </c>
      <c r="BD30" s="45"/>
      <c r="BE30" s="21" t="str">
        <f>_xlfn.XLOOKUP(BD30,Admin!$A$2:$A$601,Admin!$C$2:$C$601,"",0)</f>
        <v/>
      </c>
      <c r="BF30" s="21" t="str">
        <f>_xlfn.XLOOKUP(BD30,Admin!$A$2:$A$601,Admin!$D$2:$D$601,"",0)</f>
        <v/>
      </c>
      <c r="BG30" s="21" t="str">
        <f>_xlfn.XLOOKUP(BD30,Admin!$A$2:$A$601,Admin!$E$2:$E$601,"",0)</f>
        <v/>
      </c>
      <c r="BH30" s="114"/>
      <c r="BI30" s="21" t="str">
        <f t="shared" si="10"/>
        <v/>
      </c>
      <c r="BJ30" t="str">
        <f>_xlfn.XLOOKUP(BD30,Admin!$A$2:$A$601,Admin!$F$2:$F$601,"",0)</f>
        <v/>
      </c>
      <c r="BK30">
        <f>COUNTIF(BJ$7:BJ30,BJ30)</f>
        <v>15</v>
      </c>
      <c r="BL30" t="str">
        <f>IF(BH30=0,"",IF(BK30&lt;3,COUNTIF(BK$7:BK30,"&lt;3"),0))</f>
        <v/>
      </c>
      <c r="BM30" t="str">
        <f t="shared" si="11"/>
        <v/>
      </c>
      <c r="BO30" s="45"/>
      <c r="BP30" s="21" t="str">
        <f>_xlfn.XLOOKUP(BO30,Admin!$A$2:$A$601,Admin!$C$2:$C$601,"",0)</f>
        <v/>
      </c>
      <c r="BQ30" s="21" t="str">
        <f>_xlfn.XLOOKUP(BO30,Admin!$A$2:$A$601,Admin!$D$2:$D$601,"",0)</f>
        <v/>
      </c>
      <c r="BR30" s="21" t="str">
        <f>_xlfn.XLOOKUP(BO30,Admin!$A$2:$A$601,Admin!$E$2:$E$601,"",0)</f>
        <v/>
      </c>
      <c r="BS30" s="114"/>
      <c r="BT30" s="21" t="str">
        <f t="shared" si="12"/>
        <v/>
      </c>
      <c r="BU30" t="str">
        <f>_xlfn.XLOOKUP(BO30,Admin!$A$2:$A$601,Admin!$F$2:$F$601,"",0)</f>
        <v/>
      </c>
      <c r="BV30">
        <f>COUNTIF(BU$7:BU30,BU30)</f>
        <v>11</v>
      </c>
      <c r="BW30" t="str">
        <f>IF(BS30=0,"",IF(BV30&lt;3,COUNTIF(BV$7:BV30,"&lt;3"),0))</f>
        <v/>
      </c>
      <c r="BX30" t="str">
        <f t="shared" si="13"/>
        <v/>
      </c>
      <c r="BZ30" s="45"/>
      <c r="CA30" s="21" t="str">
        <f>_xlfn.XLOOKUP(BZ30,Admin!$A$2:$A$601,Admin!$C$2:$C$601,"",0)</f>
        <v/>
      </c>
      <c r="CB30" s="21" t="str">
        <f>_xlfn.XLOOKUP(BZ30,Admin!$A$2:$A$601,Admin!$D$2:$D$601,"",0)</f>
        <v/>
      </c>
      <c r="CC30" s="21" t="str">
        <f>_xlfn.XLOOKUP(BZ30,Admin!$A$2:$A$601,Admin!$E$2:$E$601,"",0)</f>
        <v/>
      </c>
      <c r="CD30" s="84"/>
      <c r="CE30" s="21" t="str">
        <f t="shared" si="14"/>
        <v/>
      </c>
      <c r="CF30" t="str">
        <f>_xlfn.XLOOKUP(BZ30,Admin!$A$2:$A$601,Admin!$F$2:$F$601,"",0)</f>
        <v/>
      </c>
      <c r="CG30">
        <f>COUNTIF(CF$7:CF30,CF30)</f>
        <v>15</v>
      </c>
      <c r="CH30" t="str">
        <f>IF(CD30=0,"",IF(CG30&lt;3,COUNTIF(CG$7:CG30,"&lt;3"),0))</f>
        <v/>
      </c>
      <c r="CI30" t="str">
        <f t="shared" si="15"/>
        <v/>
      </c>
      <c r="CK30" s="45"/>
      <c r="CL30" s="21" t="str">
        <f>_xlfn.XLOOKUP(CK30,Admin!$A$2:$A$601,Admin!$C$2:$C$601,"",0)</f>
        <v/>
      </c>
      <c r="CM30" s="21" t="str">
        <f>_xlfn.XLOOKUP(CK30,Admin!$A$2:$A$601,Admin!$D$2:$D$601,"",0)</f>
        <v/>
      </c>
      <c r="CN30" s="21" t="str">
        <f>_xlfn.XLOOKUP(CK30,Admin!$A$2:$A$601,Admin!$E$2:$E$601,"",0)</f>
        <v/>
      </c>
      <c r="CO30" s="84"/>
      <c r="CP30" s="21" t="str">
        <f t="shared" si="16"/>
        <v/>
      </c>
      <c r="CQ30" t="str">
        <f>_xlfn.XLOOKUP(CK30,Admin!$A$2:$A$601,Admin!$F$2:$F$601,"",0)</f>
        <v/>
      </c>
      <c r="CR30">
        <f>COUNTIF(CQ$7:CQ30,CQ30)</f>
        <v>23</v>
      </c>
      <c r="CS30" t="str">
        <f>IF(CO30=0,"",IF(CR30&lt;3,COUNTIF(CR$7:CR30,"&lt;3"),0))</f>
        <v/>
      </c>
      <c r="CT30" t="str">
        <f t="shared" si="17"/>
        <v/>
      </c>
    </row>
    <row r="31" spans="1:98"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9</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11</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8</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7</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3"/>
      <c r="AX31" s="21" t="str">
        <f t="shared" si="8"/>
        <v/>
      </c>
      <c r="AY31" t="str">
        <f>_xlfn.XLOOKUP(AS31,Admin!$A$2:$A$601,Admin!$F$2:$F$601,"",0)</f>
        <v/>
      </c>
      <c r="AZ31">
        <f>COUNTIF(AY$7:AY31,AY31)</f>
        <v>8</v>
      </c>
      <c r="BA31" t="str">
        <f>IF(AW31=0,"",IF(AZ31&lt;3,COUNTIF(AZ$7:AZ31,"&lt;3"),0))</f>
        <v/>
      </c>
      <c r="BB31" t="str">
        <f t="shared" si="9"/>
        <v/>
      </c>
      <c r="BD31" s="45"/>
      <c r="BE31" s="21" t="str">
        <f>_xlfn.XLOOKUP(BD31,Admin!$A$2:$A$601,Admin!$C$2:$C$601,"",0)</f>
        <v/>
      </c>
      <c r="BF31" s="21" t="str">
        <f>_xlfn.XLOOKUP(BD31,Admin!$A$2:$A$601,Admin!$D$2:$D$601,"",0)</f>
        <v/>
      </c>
      <c r="BG31" s="21" t="str">
        <f>_xlfn.XLOOKUP(BD31,Admin!$A$2:$A$601,Admin!$E$2:$E$601,"",0)</f>
        <v/>
      </c>
      <c r="BH31" s="114"/>
      <c r="BI31" s="21" t="str">
        <f t="shared" si="10"/>
        <v/>
      </c>
      <c r="BJ31" t="str">
        <f>_xlfn.XLOOKUP(BD31,Admin!$A$2:$A$601,Admin!$F$2:$F$601,"",0)</f>
        <v/>
      </c>
      <c r="BK31">
        <f>COUNTIF(BJ$7:BJ31,BJ31)</f>
        <v>16</v>
      </c>
      <c r="BL31" t="str">
        <f>IF(BH31=0,"",IF(BK31&lt;3,COUNTIF(BK$7:BK31,"&lt;3"),0))</f>
        <v/>
      </c>
      <c r="BM31" t="str">
        <f t="shared" si="11"/>
        <v/>
      </c>
      <c r="BO31" s="45"/>
      <c r="BP31" s="21" t="str">
        <f>_xlfn.XLOOKUP(BO31,Admin!$A$2:$A$601,Admin!$C$2:$C$601,"",0)</f>
        <v/>
      </c>
      <c r="BQ31" s="21" t="str">
        <f>_xlfn.XLOOKUP(BO31,Admin!$A$2:$A$601,Admin!$D$2:$D$601,"",0)</f>
        <v/>
      </c>
      <c r="BR31" s="21" t="str">
        <f>_xlfn.XLOOKUP(BO31,Admin!$A$2:$A$601,Admin!$E$2:$E$601,"",0)</f>
        <v/>
      </c>
      <c r="BS31" s="114"/>
      <c r="BT31" s="21" t="str">
        <f t="shared" si="12"/>
        <v/>
      </c>
      <c r="BU31" t="str">
        <f>_xlfn.XLOOKUP(BO31,Admin!$A$2:$A$601,Admin!$F$2:$F$601,"",0)</f>
        <v/>
      </c>
      <c r="BV31">
        <f>COUNTIF(BU$7:BU31,BU31)</f>
        <v>12</v>
      </c>
      <c r="BW31" t="str">
        <f>IF(BS31=0,"",IF(BV31&lt;3,COUNTIF(BV$7:BV31,"&lt;3"),0))</f>
        <v/>
      </c>
      <c r="BX31" t="str">
        <f t="shared" si="13"/>
        <v/>
      </c>
      <c r="BZ31" s="45"/>
      <c r="CA31" s="21" t="str">
        <f>_xlfn.XLOOKUP(BZ31,Admin!$A$2:$A$601,Admin!$C$2:$C$601,"",0)</f>
        <v/>
      </c>
      <c r="CB31" s="21" t="str">
        <f>_xlfn.XLOOKUP(BZ31,Admin!$A$2:$A$601,Admin!$D$2:$D$601,"",0)</f>
        <v/>
      </c>
      <c r="CC31" s="21" t="str">
        <f>_xlfn.XLOOKUP(BZ31,Admin!$A$2:$A$601,Admin!$E$2:$E$601,"",0)</f>
        <v/>
      </c>
      <c r="CD31" s="84"/>
      <c r="CE31" s="21" t="str">
        <f t="shared" si="14"/>
        <v/>
      </c>
      <c r="CF31" t="str">
        <f>_xlfn.XLOOKUP(BZ31,Admin!$A$2:$A$601,Admin!$F$2:$F$601,"",0)</f>
        <v/>
      </c>
      <c r="CG31">
        <f>COUNTIF(CF$7:CF31,CF31)</f>
        <v>16</v>
      </c>
      <c r="CH31" t="str">
        <f>IF(CD31=0,"",IF(CG31&lt;3,COUNTIF(CG$7:CG31,"&lt;3"),0))</f>
        <v/>
      </c>
      <c r="CI31" t="str">
        <f t="shared" si="15"/>
        <v/>
      </c>
      <c r="CK31" s="45"/>
      <c r="CL31" s="21" t="str">
        <f>_xlfn.XLOOKUP(CK31,Admin!$A$2:$A$601,Admin!$C$2:$C$601,"",0)</f>
        <v/>
      </c>
      <c r="CM31" s="21" t="str">
        <f>_xlfn.XLOOKUP(CK31,Admin!$A$2:$A$601,Admin!$D$2:$D$601,"",0)</f>
        <v/>
      </c>
      <c r="CN31" s="21" t="str">
        <f>_xlfn.XLOOKUP(CK31,Admin!$A$2:$A$601,Admin!$E$2:$E$601,"",0)</f>
        <v/>
      </c>
      <c r="CO31" s="84"/>
      <c r="CP31" s="21" t="str">
        <f t="shared" si="16"/>
        <v/>
      </c>
      <c r="CQ31" t="str">
        <f>_xlfn.XLOOKUP(CK31,Admin!$A$2:$A$601,Admin!$F$2:$F$601,"",0)</f>
        <v/>
      </c>
      <c r="CR31">
        <f>COUNTIF(CQ$7:CQ31,CQ31)</f>
        <v>24</v>
      </c>
      <c r="CS31" t="str">
        <f>IF(CO31=0,"",IF(CR31&lt;3,COUNTIF(CR$7:CR31,"&lt;3"),0))</f>
        <v/>
      </c>
      <c r="CT31" t="str">
        <f t="shared" si="17"/>
        <v/>
      </c>
    </row>
    <row r="32" spans="1:98"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10</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12</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9</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8</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3"/>
      <c r="AX32" s="21" t="str">
        <f t="shared" si="8"/>
        <v/>
      </c>
      <c r="AY32" t="str">
        <f>_xlfn.XLOOKUP(AS32,Admin!$A$2:$A$601,Admin!$F$2:$F$601,"",0)</f>
        <v/>
      </c>
      <c r="AZ32">
        <f>COUNTIF(AY$7:AY32,AY32)</f>
        <v>9</v>
      </c>
      <c r="BA32" t="str">
        <f>IF(AW32=0,"",IF(AZ32&lt;3,COUNTIF(AZ$7:AZ32,"&lt;3"),0))</f>
        <v/>
      </c>
      <c r="BB32" t="str">
        <f t="shared" si="9"/>
        <v/>
      </c>
      <c r="BD32" s="45"/>
      <c r="BE32" s="21" t="str">
        <f>_xlfn.XLOOKUP(BD32,Admin!$A$2:$A$601,Admin!$C$2:$C$601,"",0)</f>
        <v/>
      </c>
      <c r="BF32" s="21" t="str">
        <f>_xlfn.XLOOKUP(BD32,Admin!$A$2:$A$601,Admin!$D$2:$D$601,"",0)</f>
        <v/>
      </c>
      <c r="BG32" s="21" t="str">
        <f>_xlfn.XLOOKUP(BD32,Admin!$A$2:$A$601,Admin!$E$2:$E$601,"",0)</f>
        <v/>
      </c>
      <c r="BH32" s="114"/>
      <c r="BI32" s="21" t="str">
        <f t="shared" si="10"/>
        <v/>
      </c>
      <c r="BJ32" t="str">
        <f>_xlfn.XLOOKUP(BD32,Admin!$A$2:$A$601,Admin!$F$2:$F$601,"",0)</f>
        <v/>
      </c>
      <c r="BK32">
        <f>COUNTIF(BJ$7:BJ32,BJ32)</f>
        <v>17</v>
      </c>
      <c r="BL32" t="str">
        <f>IF(BH32=0,"",IF(BK32&lt;3,COUNTIF(BK$7:BK32,"&lt;3"),0))</f>
        <v/>
      </c>
      <c r="BM32" t="str">
        <f t="shared" si="11"/>
        <v/>
      </c>
      <c r="BO32" s="45"/>
      <c r="BP32" s="21" t="str">
        <f>_xlfn.XLOOKUP(BO32,Admin!$A$2:$A$601,Admin!$C$2:$C$601,"",0)</f>
        <v/>
      </c>
      <c r="BQ32" s="21" t="str">
        <f>_xlfn.XLOOKUP(BO32,Admin!$A$2:$A$601,Admin!$D$2:$D$601,"",0)</f>
        <v/>
      </c>
      <c r="BR32" s="21" t="str">
        <f>_xlfn.XLOOKUP(BO32,Admin!$A$2:$A$601,Admin!$E$2:$E$601,"",0)</f>
        <v/>
      </c>
      <c r="BS32" s="114"/>
      <c r="BT32" s="21" t="str">
        <f t="shared" si="12"/>
        <v/>
      </c>
      <c r="BU32" t="str">
        <f>_xlfn.XLOOKUP(BO32,Admin!$A$2:$A$601,Admin!$F$2:$F$601,"",0)</f>
        <v/>
      </c>
      <c r="BV32">
        <f>COUNTIF(BU$7:BU32,BU32)</f>
        <v>13</v>
      </c>
      <c r="BW32" t="str">
        <f>IF(BS32=0,"",IF(BV32&lt;3,COUNTIF(BV$7:BV32,"&lt;3"),0))</f>
        <v/>
      </c>
      <c r="BX32" t="str">
        <f t="shared" si="13"/>
        <v/>
      </c>
      <c r="BZ32" s="45"/>
      <c r="CA32" s="21" t="str">
        <f>_xlfn.XLOOKUP(BZ32,Admin!$A$2:$A$601,Admin!$C$2:$C$601,"",0)</f>
        <v/>
      </c>
      <c r="CB32" s="21" t="str">
        <f>_xlfn.XLOOKUP(BZ32,Admin!$A$2:$A$601,Admin!$D$2:$D$601,"",0)</f>
        <v/>
      </c>
      <c r="CC32" s="21" t="str">
        <f>_xlfn.XLOOKUP(BZ32,Admin!$A$2:$A$601,Admin!$E$2:$E$601,"",0)</f>
        <v/>
      </c>
      <c r="CD32" s="84"/>
      <c r="CE32" s="21" t="str">
        <f t="shared" si="14"/>
        <v/>
      </c>
      <c r="CF32" t="str">
        <f>_xlfn.XLOOKUP(BZ32,Admin!$A$2:$A$601,Admin!$F$2:$F$601,"",0)</f>
        <v/>
      </c>
      <c r="CG32">
        <f>COUNTIF(CF$7:CF32,CF32)</f>
        <v>17</v>
      </c>
      <c r="CH32" t="str">
        <f>IF(CD32=0,"",IF(CG32&lt;3,COUNTIF(CG$7:CG32,"&lt;3"),0))</f>
        <v/>
      </c>
      <c r="CI32" t="str">
        <f t="shared" si="15"/>
        <v/>
      </c>
      <c r="CK32" s="45"/>
      <c r="CL32" s="21" t="str">
        <f>_xlfn.XLOOKUP(CK32,Admin!$A$2:$A$601,Admin!$C$2:$C$601,"",0)</f>
        <v/>
      </c>
      <c r="CM32" s="21" t="str">
        <f>_xlfn.XLOOKUP(CK32,Admin!$A$2:$A$601,Admin!$D$2:$D$601,"",0)</f>
        <v/>
      </c>
      <c r="CN32" s="21" t="str">
        <f>_xlfn.XLOOKUP(CK32,Admin!$A$2:$A$601,Admin!$E$2:$E$601,"",0)</f>
        <v/>
      </c>
      <c r="CO32" s="84"/>
      <c r="CP32" s="21" t="str">
        <f t="shared" si="16"/>
        <v/>
      </c>
      <c r="CQ32" t="str">
        <f>_xlfn.XLOOKUP(CK32,Admin!$A$2:$A$601,Admin!$F$2:$F$601,"",0)</f>
        <v/>
      </c>
      <c r="CR32">
        <f>COUNTIF(CQ$7:CQ32,CQ32)</f>
        <v>25</v>
      </c>
      <c r="CS32" t="str">
        <f>IF(CO32=0,"",IF(CR32&lt;3,COUNTIF(CR$7:CR32,"&lt;3"),0))</f>
        <v/>
      </c>
      <c r="CT32" t="str">
        <f t="shared" si="17"/>
        <v/>
      </c>
    </row>
    <row r="33" spans="1:98"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11</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13</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10</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9</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3"/>
      <c r="AX33" s="21" t="str">
        <f t="shared" si="8"/>
        <v/>
      </c>
      <c r="AY33" t="str">
        <f>_xlfn.XLOOKUP(AS33,Admin!$A$2:$A$601,Admin!$F$2:$F$601,"",0)</f>
        <v/>
      </c>
      <c r="AZ33">
        <f>COUNTIF(AY$7:AY33,AY33)</f>
        <v>10</v>
      </c>
      <c r="BA33" t="str">
        <f>IF(AW33=0,"",IF(AZ33&lt;3,COUNTIF(AZ$7:AZ33,"&lt;3"),0))</f>
        <v/>
      </c>
      <c r="BB33" t="str">
        <f t="shared" si="9"/>
        <v/>
      </c>
      <c r="BD33" s="45"/>
      <c r="BE33" s="21" t="str">
        <f>_xlfn.XLOOKUP(BD33,Admin!$A$2:$A$601,Admin!$C$2:$C$601,"",0)</f>
        <v/>
      </c>
      <c r="BF33" s="21" t="str">
        <f>_xlfn.XLOOKUP(BD33,Admin!$A$2:$A$601,Admin!$D$2:$D$601,"",0)</f>
        <v/>
      </c>
      <c r="BG33" s="21" t="str">
        <f>_xlfn.XLOOKUP(BD33,Admin!$A$2:$A$601,Admin!$E$2:$E$601,"",0)</f>
        <v/>
      </c>
      <c r="BH33" s="114"/>
      <c r="BI33" s="21" t="str">
        <f t="shared" si="10"/>
        <v/>
      </c>
      <c r="BJ33" t="str">
        <f>_xlfn.XLOOKUP(BD33,Admin!$A$2:$A$601,Admin!$F$2:$F$601,"",0)</f>
        <v/>
      </c>
      <c r="BK33">
        <f>COUNTIF(BJ$7:BJ33,BJ33)</f>
        <v>18</v>
      </c>
      <c r="BL33" t="str">
        <f>IF(BH33=0,"",IF(BK33&lt;3,COUNTIF(BK$7:BK33,"&lt;3"),0))</f>
        <v/>
      </c>
      <c r="BM33" t="str">
        <f t="shared" si="11"/>
        <v/>
      </c>
      <c r="BO33" s="45"/>
      <c r="BP33" s="21" t="str">
        <f>_xlfn.XLOOKUP(BO33,Admin!$A$2:$A$601,Admin!$C$2:$C$601,"",0)</f>
        <v/>
      </c>
      <c r="BQ33" s="21" t="str">
        <f>_xlfn.XLOOKUP(BO33,Admin!$A$2:$A$601,Admin!$D$2:$D$601,"",0)</f>
        <v/>
      </c>
      <c r="BR33" s="21" t="str">
        <f>_xlfn.XLOOKUP(BO33,Admin!$A$2:$A$601,Admin!$E$2:$E$601,"",0)</f>
        <v/>
      </c>
      <c r="BS33" s="114"/>
      <c r="BT33" s="21" t="str">
        <f t="shared" si="12"/>
        <v/>
      </c>
      <c r="BU33" t="str">
        <f>_xlfn.XLOOKUP(BO33,Admin!$A$2:$A$601,Admin!$F$2:$F$601,"",0)</f>
        <v/>
      </c>
      <c r="BV33">
        <f>COUNTIF(BU$7:BU33,BU33)</f>
        <v>14</v>
      </c>
      <c r="BW33" t="str">
        <f>IF(BS33=0,"",IF(BV33&lt;3,COUNTIF(BV$7:BV33,"&lt;3"),0))</f>
        <v/>
      </c>
      <c r="BX33" t="str">
        <f t="shared" si="13"/>
        <v/>
      </c>
      <c r="BZ33" s="45"/>
      <c r="CA33" s="21" t="str">
        <f>_xlfn.XLOOKUP(BZ33,Admin!$A$2:$A$601,Admin!$C$2:$C$601,"",0)</f>
        <v/>
      </c>
      <c r="CB33" s="21" t="str">
        <f>_xlfn.XLOOKUP(BZ33,Admin!$A$2:$A$601,Admin!$D$2:$D$601,"",0)</f>
        <v/>
      </c>
      <c r="CC33" s="21" t="str">
        <f>_xlfn.XLOOKUP(BZ33,Admin!$A$2:$A$601,Admin!$E$2:$E$601,"",0)</f>
        <v/>
      </c>
      <c r="CD33" s="84"/>
      <c r="CE33" s="21" t="str">
        <f t="shared" si="14"/>
        <v/>
      </c>
      <c r="CF33" t="str">
        <f>_xlfn.XLOOKUP(BZ33,Admin!$A$2:$A$601,Admin!$F$2:$F$601,"",0)</f>
        <v/>
      </c>
      <c r="CG33">
        <f>COUNTIF(CF$7:CF33,CF33)</f>
        <v>18</v>
      </c>
      <c r="CH33" t="str">
        <f>IF(CD33=0,"",IF(CG33&lt;3,COUNTIF(CG$7:CG33,"&lt;3"),0))</f>
        <v/>
      </c>
      <c r="CI33" t="str">
        <f t="shared" si="15"/>
        <v/>
      </c>
      <c r="CK33" s="45"/>
      <c r="CL33" s="21" t="str">
        <f>_xlfn.XLOOKUP(CK33,Admin!$A$2:$A$601,Admin!$C$2:$C$601,"",0)</f>
        <v/>
      </c>
      <c r="CM33" s="21" t="str">
        <f>_xlfn.XLOOKUP(CK33,Admin!$A$2:$A$601,Admin!$D$2:$D$601,"",0)</f>
        <v/>
      </c>
      <c r="CN33" s="21" t="str">
        <f>_xlfn.XLOOKUP(CK33,Admin!$A$2:$A$601,Admin!$E$2:$E$601,"",0)</f>
        <v/>
      </c>
      <c r="CO33" s="84"/>
      <c r="CP33" s="21" t="str">
        <f t="shared" si="16"/>
        <v/>
      </c>
      <c r="CQ33" t="str">
        <f>_xlfn.XLOOKUP(CK33,Admin!$A$2:$A$601,Admin!$F$2:$F$601,"",0)</f>
        <v/>
      </c>
      <c r="CR33">
        <f>COUNTIF(CQ$7:CQ33,CQ33)</f>
        <v>26</v>
      </c>
      <c r="CS33" t="str">
        <f>IF(CO33=0,"",IF(CR33&lt;3,COUNTIF(CR$7:CR33,"&lt;3"),0))</f>
        <v/>
      </c>
      <c r="CT33" t="str">
        <f t="shared" si="17"/>
        <v/>
      </c>
    </row>
    <row r="34" spans="1:98"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12</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14</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11</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10</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3"/>
      <c r="AX34" s="21" t="str">
        <f t="shared" si="8"/>
        <v/>
      </c>
      <c r="AY34" t="str">
        <f>_xlfn.XLOOKUP(AS34,Admin!$A$2:$A$601,Admin!$F$2:$F$601,"",0)</f>
        <v/>
      </c>
      <c r="AZ34">
        <f>COUNTIF(AY$7:AY34,AY34)</f>
        <v>11</v>
      </c>
      <c r="BA34" t="str">
        <f>IF(AW34=0,"",IF(AZ34&lt;3,COUNTIF(AZ$7:AZ34,"&lt;3"),0))</f>
        <v/>
      </c>
      <c r="BB34" t="str">
        <f t="shared" si="9"/>
        <v/>
      </c>
      <c r="BD34" s="45"/>
      <c r="BE34" s="21" t="str">
        <f>_xlfn.XLOOKUP(BD34,Admin!$A$2:$A$601,Admin!$C$2:$C$601,"",0)</f>
        <v/>
      </c>
      <c r="BF34" s="21" t="str">
        <f>_xlfn.XLOOKUP(BD34,Admin!$A$2:$A$601,Admin!$D$2:$D$601,"",0)</f>
        <v/>
      </c>
      <c r="BG34" s="21" t="str">
        <f>_xlfn.XLOOKUP(BD34,Admin!$A$2:$A$601,Admin!$E$2:$E$601,"",0)</f>
        <v/>
      </c>
      <c r="BH34" s="114"/>
      <c r="BI34" s="21" t="str">
        <f t="shared" si="10"/>
        <v/>
      </c>
      <c r="BJ34" t="str">
        <f>_xlfn.XLOOKUP(BD34,Admin!$A$2:$A$601,Admin!$F$2:$F$601,"",0)</f>
        <v/>
      </c>
      <c r="BK34">
        <f>COUNTIF(BJ$7:BJ34,BJ34)</f>
        <v>19</v>
      </c>
      <c r="BL34" t="str">
        <f>IF(BH34=0,"",IF(BK34&lt;3,COUNTIF(BK$7:BK34,"&lt;3"),0))</f>
        <v/>
      </c>
      <c r="BM34" t="str">
        <f t="shared" si="11"/>
        <v/>
      </c>
      <c r="BO34" s="45"/>
      <c r="BP34" s="21" t="str">
        <f>_xlfn.XLOOKUP(BO34,Admin!$A$2:$A$601,Admin!$C$2:$C$601,"",0)</f>
        <v/>
      </c>
      <c r="BQ34" s="21" t="str">
        <f>_xlfn.XLOOKUP(BO34,Admin!$A$2:$A$601,Admin!$D$2:$D$601,"",0)</f>
        <v/>
      </c>
      <c r="BR34" s="21" t="str">
        <f>_xlfn.XLOOKUP(BO34,Admin!$A$2:$A$601,Admin!$E$2:$E$601,"",0)</f>
        <v/>
      </c>
      <c r="BS34" s="114"/>
      <c r="BT34" s="21" t="str">
        <f t="shared" si="12"/>
        <v/>
      </c>
      <c r="BU34" t="str">
        <f>_xlfn.XLOOKUP(BO34,Admin!$A$2:$A$601,Admin!$F$2:$F$601,"",0)</f>
        <v/>
      </c>
      <c r="BV34">
        <f>COUNTIF(BU$7:BU34,BU34)</f>
        <v>15</v>
      </c>
      <c r="BW34" t="str">
        <f>IF(BS34=0,"",IF(BV34&lt;3,COUNTIF(BV$7:BV34,"&lt;3"),0))</f>
        <v/>
      </c>
      <c r="BX34" t="str">
        <f t="shared" si="13"/>
        <v/>
      </c>
      <c r="BZ34" s="45"/>
      <c r="CA34" s="21" t="str">
        <f>_xlfn.XLOOKUP(BZ34,Admin!$A$2:$A$601,Admin!$C$2:$C$601,"",0)</f>
        <v/>
      </c>
      <c r="CB34" s="21" t="str">
        <f>_xlfn.XLOOKUP(BZ34,Admin!$A$2:$A$601,Admin!$D$2:$D$601,"",0)</f>
        <v/>
      </c>
      <c r="CC34" s="21" t="str">
        <f>_xlfn.XLOOKUP(BZ34,Admin!$A$2:$A$601,Admin!$E$2:$E$601,"",0)</f>
        <v/>
      </c>
      <c r="CD34" s="84"/>
      <c r="CE34" s="21" t="str">
        <f t="shared" si="14"/>
        <v/>
      </c>
      <c r="CF34" t="str">
        <f>_xlfn.XLOOKUP(BZ34,Admin!$A$2:$A$601,Admin!$F$2:$F$601,"",0)</f>
        <v/>
      </c>
      <c r="CG34">
        <f>COUNTIF(CF$7:CF34,CF34)</f>
        <v>19</v>
      </c>
      <c r="CH34" t="str">
        <f>IF(CD34=0,"",IF(CG34&lt;3,COUNTIF(CG$7:CG34,"&lt;3"),0))</f>
        <v/>
      </c>
      <c r="CI34" t="str">
        <f t="shared" si="15"/>
        <v/>
      </c>
      <c r="CK34" s="45"/>
      <c r="CL34" s="21" t="str">
        <f>_xlfn.XLOOKUP(CK34,Admin!$A$2:$A$601,Admin!$C$2:$C$601,"",0)</f>
        <v/>
      </c>
      <c r="CM34" s="21" t="str">
        <f>_xlfn.XLOOKUP(CK34,Admin!$A$2:$A$601,Admin!$D$2:$D$601,"",0)</f>
        <v/>
      </c>
      <c r="CN34" s="21" t="str">
        <f>_xlfn.XLOOKUP(CK34,Admin!$A$2:$A$601,Admin!$E$2:$E$601,"",0)</f>
        <v/>
      </c>
      <c r="CO34" s="84"/>
      <c r="CP34" s="21" t="str">
        <f t="shared" si="16"/>
        <v/>
      </c>
      <c r="CQ34" t="str">
        <f>_xlfn.XLOOKUP(CK34,Admin!$A$2:$A$601,Admin!$F$2:$F$601,"",0)</f>
        <v/>
      </c>
      <c r="CR34">
        <f>COUNTIF(CQ$7:CQ34,CQ34)</f>
        <v>27</v>
      </c>
      <c r="CS34" t="str">
        <f>IF(CO34=0,"",IF(CR34&lt;3,COUNTIF(CR$7:CR34,"&lt;3"),0))</f>
        <v/>
      </c>
      <c r="CT34" t="str">
        <f t="shared" si="17"/>
        <v/>
      </c>
    </row>
    <row r="35" spans="1:98"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13</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15</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12</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11</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3"/>
      <c r="AX35" s="21" t="str">
        <f t="shared" si="8"/>
        <v/>
      </c>
      <c r="AY35" t="str">
        <f>_xlfn.XLOOKUP(AS35,Admin!$A$2:$A$601,Admin!$F$2:$F$601,"",0)</f>
        <v/>
      </c>
      <c r="AZ35">
        <f>COUNTIF(AY$7:AY35,AY35)</f>
        <v>12</v>
      </c>
      <c r="BA35" t="str">
        <f>IF(AW35=0,"",IF(AZ35&lt;3,COUNTIF(AZ$7:AZ35,"&lt;3"),0))</f>
        <v/>
      </c>
      <c r="BB35" t="str">
        <f t="shared" si="9"/>
        <v/>
      </c>
      <c r="BD35" s="45"/>
      <c r="BE35" s="21" t="str">
        <f>_xlfn.XLOOKUP(BD35,Admin!$A$2:$A$601,Admin!$C$2:$C$601,"",0)</f>
        <v/>
      </c>
      <c r="BF35" s="21" t="str">
        <f>_xlfn.XLOOKUP(BD35,Admin!$A$2:$A$601,Admin!$D$2:$D$601,"",0)</f>
        <v/>
      </c>
      <c r="BG35" s="21" t="str">
        <f>_xlfn.XLOOKUP(BD35,Admin!$A$2:$A$601,Admin!$E$2:$E$601,"",0)</f>
        <v/>
      </c>
      <c r="BH35" s="114"/>
      <c r="BI35" s="21" t="str">
        <f t="shared" si="10"/>
        <v/>
      </c>
      <c r="BJ35" t="str">
        <f>_xlfn.XLOOKUP(BD35,Admin!$A$2:$A$601,Admin!$F$2:$F$601,"",0)</f>
        <v/>
      </c>
      <c r="BK35">
        <f>COUNTIF(BJ$7:BJ35,BJ35)</f>
        <v>20</v>
      </c>
      <c r="BL35" t="str">
        <f>IF(BH35=0,"",IF(BK35&lt;3,COUNTIF(BK$7:BK35,"&lt;3"),0))</f>
        <v/>
      </c>
      <c r="BM35" t="str">
        <f t="shared" si="11"/>
        <v/>
      </c>
      <c r="BO35" s="45"/>
      <c r="BP35" s="21" t="str">
        <f>_xlfn.XLOOKUP(BO35,Admin!$A$2:$A$601,Admin!$C$2:$C$601,"",0)</f>
        <v/>
      </c>
      <c r="BQ35" s="21" t="str">
        <f>_xlfn.XLOOKUP(BO35,Admin!$A$2:$A$601,Admin!$D$2:$D$601,"",0)</f>
        <v/>
      </c>
      <c r="BR35" s="21" t="str">
        <f>_xlfn.XLOOKUP(BO35,Admin!$A$2:$A$601,Admin!$E$2:$E$601,"",0)</f>
        <v/>
      </c>
      <c r="BS35" s="114"/>
      <c r="BT35" s="21" t="str">
        <f t="shared" si="12"/>
        <v/>
      </c>
      <c r="BU35" t="str">
        <f>_xlfn.XLOOKUP(BO35,Admin!$A$2:$A$601,Admin!$F$2:$F$601,"",0)</f>
        <v/>
      </c>
      <c r="BV35">
        <f>COUNTIF(BU$7:BU35,BU35)</f>
        <v>16</v>
      </c>
      <c r="BW35" t="str">
        <f>IF(BS35=0,"",IF(BV35&lt;3,COUNTIF(BV$7:BV35,"&lt;3"),0))</f>
        <v/>
      </c>
      <c r="BX35" t="str">
        <f t="shared" si="13"/>
        <v/>
      </c>
      <c r="BZ35" s="45"/>
      <c r="CA35" s="21" t="str">
        <f>_xlfn.XLOOKUP(BZ35,Admin!$A$2:$A$601,Admin!$C$2:$C$601,"",0)</f>
        <v/>
      </c>
      <c r="CB35" s="21" t="str">
        <f>_xlfn.XLOOKUP(BZ35,Admin!$A$2:$A$601,Admin!$D$2:$D$601,"",0)</f>
        <v/>
      </c>
      <c r="CC35" s="21" t="str">
        <f>_xlfn.XLOOKUP(BZ35,Admin!$A$2:$A$601,Admin!$E$2:$E$601,"",0)</f>
        <v/>
      </c>
      <c r="CD35" s="84"/>
      <c r="CE35" s="21" t="str">
        <f t="shared" si="14"/>
        <v/>
      </c>
      <c r="CF35" t="str">
        <f>_xlfn.XLOOKUP(BZ35,Admin!$A$2:$A$601,Admin!$F$2:$F$601,"",0)</f>
        <v/>
      </c>
      <c r="CG35">
        <f>COUNTIF(CF$7:CF35,CF35)</f>
        <v>20</v>
      </c>
      <c r="CH35" t="str">
        <f>IF(CD35=0,"",IF(CG35&lt;3,COUNTIF(CG$7:CG35,"&lt;3"),0))</f>
        <v/>
      </c>
      <c r="CI35" t="str">
        <f t="shared" si="15"/>
        <v/>
      </c>
      <c r="CK35" s="45"/>
      <c r="CL35" s="21" t="str">
        <f>_xlfn.XLOOKUP(CK35,Admin!$A$2:$A$601,Admin!$C$2:$C$601,"",0)</f>
        <v/>
      </c>
      <c r="CM35" s="21" t="str">
        <f>_xlfn.XLOOKUP(CK35,Admin!$A$2:$A$601,Admin!$D$2:$D$601,"",0)</f>
        <v/>
      </c>
      <c r="CN35" s="21" t="str">
        <f>_xlfn.XLOOKUP(CK35,Admin!$A$2:$A$601,Admin!$E$2:$E$601,"",0)</f>
        <v/>
      </c>
      <c r="CO35" s="84"/>
      <c r="CP35" s="21" t="str">
        <f t="shared" si="16"/>
        <v/>
      </c>
      <c r="CQ35" t="str">
        <f>_xlfn.XLOOKUP(CK35,Admin!$A$2:$A$601,Admin!$F$2:$F$601,"",0)</f>
        <v/>
      </c>
      <c r="CR35">
        <f>COUNTIF(CQ$7:CQ35,CQ35)</f>
        <v>28</v>
      </c>
      <c r="CS35" t="str">
        <f>IF(CO35=0,"",IF(CR35&lt;3,COUNTIF(CR$7:CR35,"&lt;3"),0))</f>
        <v/>
      </c>
      <c r="CT35" t="str">
        <f t="shared" si="17"/>
        <v/>
      </c>
    </row>
    <row r="36" spans="1:98"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14</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16</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13</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12</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3"/>
      <c r="AX36" s="21" t="str">
        <f t="shared" si="8"/>
        <v/>
      </c>
      <c r="AY36" t="str">
        <f>_xlfn.XLOOKUP(AS36,Admin!$A$2:$A$601,Admin!$F$2:$F$601,"",0)</f>
        <v/>
      </c>
      <c r="AZ36">
        <f>COUNTIF(AY$7:AY36,AY36)</f>
        <v>13</v>
      </c>
      <c r="BA36" t="str">
        <f>IF(AW36=0,"",IF(AZ36&lt;3,COUNTIF(AZ$7:AZ36,"&lt;3"),0))</f>
        <v/>
      </c>
      <c r="BB36" t="str">
        <f t="shared" si="9"/>
        <v/>
      </c>
      <c r="BD36" s="45"/>
      <c r="BE36" s="21" t="str">
        <f>_xlfn.XLOOKUP(BD36,Admin!$A$2:$A$601,Admin!$C$2:$C$601,"",0)</f>
        <v/>
      </c>
      <c r="BF36" s="21" t="str">
        <f>_xlfn.XLOOKUP(BD36,Admin!$A$2:$A$601,Admin!$D$2:$D$601,"",0)</f>
        <v/>
      </c>
      <c r="BG36" s="21" t="str">
        <f>_xlfn.XLOOKUP(BD36,Admin!$A$2:$A$601,Admin!$E$2:$E$601,"",0)</f>
        <v/>
      </c>
      <c r="BH36" s="114"/>
      <c r="BI36" s="21" t="str">
        <f t="shared" si="10"/>
        <v/>
      </c>
      <c r="BJ36" t="str">
        <f>_xlfn.XLOOKUP(BD36,Admin!$A$2:$A$601,Admin!$F$2:$F$601,"",0)</f>
        <v/>
      </c>
      <c r="BK36">
        <f>COUNTIF(BJ$7:BJ36,BJ36)</f>
        <v>21</v>
      </c>
      <c r="BL36" t="str">
        <f>IF(BH36=0,"",IF(BK36&lt;3,COUNTIF(BK$7:BK36,"&lt;3"),0))</f>
        <v/>
      </c>
      <c r="BM36" t="str">
        <f t="shared" si="11"/>
        <v/>
      </c>
      <c r="BO36" s="45"/>
      <c r="BP36" s="21" t="str">
        <f>_xlfn.XLOOKUP(BO36,Admin!$A$2:$A$601,Admin!$C$2:$C$601,"",0)</f>
        <v/>
      </c>
      <c r="BQ36" s="21" t="str">
        <f>_xlfn.XLOOKUP(BO36,Admin!$A$2:$A$601,Admin!$D$2:$D$601,"",0)</f>
        <v/>
      </c>
      <c r="BR36" s="21" t="str">
        <f>_xlfn.XLOOKUP(BO36,Admin!$A$2:$A$601,Admin!$E$2:$E$601,"",0)</f>
        <v/>
      </c>
      <c r="BS36" s="114"/>
      <c r="BT36" s="21" t="str">
        <f t="shared" si="12"/>
        <v/>
      </c>
      <c r="BU36" t="str">
        <f>_xlfn.XLOOKUP(BO36,Admin!$A$2:$A$601,Admin!$F$2:$F$601,"",0)</f>
        <v/>
      </c>
      <c r="BV36">
        <f>COUNTIF(BU$7:BU36,BU36)</f>
        <v>17</v>
      </c>
      <c r="BW36" t="str">
        <f>IF(BS36=0,"",IF(BV36&lt;3,COUNTIF(BV$7:BV36,"&lt;3"),0))</f>
        <v/>
      </c>
      <c r="BX36" t="str">
        <f t="shared" si="13"/>
        <v/>
      </c>
      <c r="BZ36" s="45"/>
      <c r="CA36" s="21" t="str">
        <f>_xlfn.XLOOKUP(BZ36,Admin!$A$2:$A$601,Admin!$C$2:$C$601,"",0)</f>
        <v/>
      </c>
      <c r="CB36" s="21" t="str">
        <f>_xlfn.XLOOKUP(BZ36,Admin!$A$2:$A$601,Admin!$D$2:$D$601,"",0)</f>
        <v/>
      </c>
      <c r="CC36" s="21" t="str">
        <f>_xlfn.XLOOKUP(BZ36,Admin!$A$2:$A$601,Admin!$E$2:$E$601,"",0)</f>
        <v/>
      </c>
      <c r="CD36" s="84"/>
      <c r="CE36" s="21" t="str">
        <f t="shared" si="14"/>
        <v/>
      </c>
      <c r="CF36" t="str">
        <f>_xlfn.XLOOKUP(BZ36,Admin!$A$2:$A$601,Admin!$F$2:$F$601,"",0)</f>
        <v/>
      </c>
      <c r="CG36">
        <f>COUNTIF(CF$7:CF36,CF36)</f>
        <v>21</v>
      </c>
      <c r="CH36" t="str">
        <f>IF(CD36=0,"",IF(CG36&lt;3,COUNTIF(CG$7:CG36,"&lt;3"),0))</f>
        <v/>
      </c>
      <c r="CI36" t="str">
        <f t="shared" si="15"/>
        <v/>
      </c>
      <c r="CK36" s="45"/>
      <c r="CL36" s="21" t="str">
        <f>_xlfn.XLOOKUP(CK36,Admin!$A$2:$A$601,Admin!$C$2:$C$601,"",0)</f>
        <v/>
      </c>
      <c r="CM36" s="21" t="str">
        <f>_xlfn.XLOOKUP(CK36,Admin!$A$2:$A$601,Admin!$D$2:$D$601,"",0)</f>
        <v/>
      </c>
      <c r="CN36" s="21" t="str">
        <f>_xlfn.XLOOKUP(CK36,Admin!$A$2:$A$601,Admin!$E$2:$E$601,"",0)</f>
        <v/>
      </c>
      <c r="CO36" s="84"/>
      <c r="CP36" s="21" t="str">
        <f t="shared" si="16"/>
        <v/>
      </c>
      <c r="CQ36" t="str">
        <f>_xlfn.XLOOKUP(CK36,Admin!$A$2:$A$601,Admin!$F$2:$F$601,"",0)</f>
        <v/>
      </c>
      <c r="CR36">
        <f>COUNTIF(CQ$7:CQ36,CQ36)</f>
        <v>29</v>
      </c>
      <c r="CS36" t="str">
        <f>IF(CO36=0,"",IF(CR36&lt;3,COUNTIF(CR$7:CR36,"&lt;3"),0))</f>
        <v/>
      </c>
      <c r="CT36" t="str">
        <f t="shared" si="17"/>
        <v/>
      </c>
    </row>
    <row r="37" spans="1:98"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15</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17</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14</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13</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114"/>
      <c r="AX37" s="21" t="str">
        <f t="shared" si="8"/>
        <v/>
      </c>
      <c r="AY37" t="str">
        <f>_xlfn.XLOOKUP(AS37,Admin!$A$2:$A$601,Admin!$F$2:$F$601,"",0)</f>
        <v/>
      </c>
      <c r="AZ37">
        <f>COUNTIF(AY$7:AY37,AY37)</f>
        <v>14</v>
      </c>
      <c r="BA37" t="str">
        <f>IF(AW37=0,"",IF(AZ37&lt;3,COUNTIF(AZ$7:AZ37,"&lt;3"),0))</f>
        <v/>
      </c>
      <c r="BB37" t="str">
        <f t="shared" si="9"/>
        <v/>
      </c>
      <c r="BD37" s="45"/>
      <c r="BE37" s="21" t="str">
        <f>_xlfn.XLOOKUP(BD37,Admin!$A$2:$A$601,Admin!$C$2:$C$601,"",0)</f>
        <v/>
      </c>
      <c r="BF37" s="21" t="str">
        <f>_xlfn.XLOOKUP(BD37,Admin!$A$2:$A$601,Admin!$D$2:$D$601,"",0)</f>
        <v/>
      </c>
      <c r="BG37" s="21" t="str">
        <f>_xlfn.XLOOKUP(BD37,Admin!$A$2:$A$601,Admin!$E$2:$E$601,"",0)</f>
        <v/>
      </c>
      <c r="BH37" s="114"/>
      <c r="BI37" s="21" t="str">
        <f t="shared" si="10"/>
        <v/>
      </c>
      <c r="BJ37" t="str">
        <f>_xlfn.XLOOKUP(BD37,Admin!$A$2:$A$601,Admin!$F$2:$F$601,"",0)</f>
        <v/>
      </c>
      <c r="BK37">
        <f>COUNTIF(BJ$7:BJ37,BJ37)</f>
        <v>22</v>
      </c>
      <c r="BL37" t="str">
        <f>IF(BH37=0,"",IF(BK37&lt;3,COUNTIF(BK$7:BK37,"&lt;3"),0))</f>
        <v/>
      </c>
      <c r="BM37" t="str">
        <f t="shared" si="11"/>
        <v/>
      </c>
      <c r="BO37" s="45"/>
      <c r="BP37" s="21" t="str">
        <f>_xlfn.XLOOKUP(BO37,Admin!$A$2:$A$601,Admin!$C$2:$C$601,"",0)</f>
        <v/>
      </c>
      <c r="BQ37" s="21" t="str">
        <f>_xlfn.XLOOKUP(BO37,Admin!$A$2:$A$601,Admin!$D$2:$D$601,"",0)</f>
        <v/>
      </c>
      <c r="BR37" s="21" t="str">
        <f>_xlfn.XLOOKUP(BO37,Admin!$A$2:$A$601,Admin!$E$2:$E$601,"",0)</f>
        <v/>
      </c>
      <c r="BS37" s="114"/>
      <c r="BT37" s="21" t="str">
        <f t="shared" si="12"/>
        <v/>
      </c>
      <c r="BU37" t="str">
        <f>_xlfn.XLOOKUP(BO37,Admin!$A$2:$A$601,Admin!$F$2:$F$601,"",0)</f>
        <v/>
      </c>
      <c r="BV37">
        <f>COUNTIF(BU$7:BU37,BU37)</f>
        <v>18</v>
      </c>
      <c r="BW37" t="str">
        <f>IF(BS37=0,"",IF(BV37&lt;3,COUNTIF(BV$7:BV37,"&lt;3"),0))</f>
        <v/>
      </c>
      <c r="BX37" t="str">
        <f t="shared" si="13"/>
        <v/>
      </c>
      <c r="BZ37" s="45"/>
      <c r="CA37" s="21" t="str">
        <f>_xlfn.XLOOKUP(BZ37,Admin!$A$2:$A$601,Admin!$C$2:$C$601,"",0)</f>
        <v/>
      </c>
      <c r="CB37" s="21" t="str">
        <f>_xlfn.XLOOKUP(BZ37,Admin!$A$2:$A$601,Admin!$D$2:$D$601,"",0)</f>
        <v/>
      </c>
      <c r="CC37" s="21" t="str">
        <f>_xlfn.XLOOKUP(BZ37,Admin!$A$2:$A$601,Admin!$E$2:$E$601,"",0)</f>
        <v/>
      </c>
      <c r="CD37" s="84"/>
      <c r="CE37" s="21" t="str">
        <f t="shared" si="14"/>
        <v/>
      </c>
      <c r="CF37" t="str">
        <f>_xlfn.XLOOKUP(BZ37,Admin!$A$2:$A$601,Admin!$F$2:$F$601,"",0)</f>
        <v/>
      </c>
      <c r="CG37">
        <f>COUNTIF(CF$7:CF37,CF37)</f>
        <v>22</v>
      </c>
      <c r="CH37" t="str">
        <f>IF(CD37=0,"",IF(CG37&lt;3,COUNTIF(CG$7:CG37,"&lt;3"),0))</f>
        <v/>
      </c>
      <c r="CI37" t="str">
        <f t="shared" si="15"/>
        <v/>
      </c>
      <c r="CK37" s="45"/>
      <c r="CL37" s="21" t="str">
        <f>_xlfn.XLOOKUP(CK37,Admin!$A$2:$A$601,Admin!$C$2:$C$601,"",0)</f>
        <v/>
      </c>
      <c r="CM37" s="21" t="str">
        <f>_xlfn.XLOOKUP(CK37,Admin!$A$2:$A$601,Admin!$D$2:$D$601,"",0)</f>
        <v/>
      </c>
      <c r="CN37" s="21" t="str">
        <f>_xlfn.XLOOKUP(CK37,Admin!$A$2:$A$601,Admin!$E$2:$E$601,"",0)</f>
        <v/>
      </c>
      <c r="CO37" s="84"/>
      <c r="CP37" s="21" t="str">
        <f t="shared" si="16"/>
        <v/>
      </c>
      <c r="CQ37" t="str">
        <f>_xlfn.XLOOKUP(CK37,Admin!$A$2:$A$601,Admin!$F$2:$F$601,"",0)</f>
        <v/>
      </c>
      <c r="CR37">
        <f>COUNTIF(CQ$7:CQ37,CQ37)</f>
        <v>30</v>
      </c>
      <c r="CS37" t="str">
        <f>IF(CO37=0,"",IF(CR37&lt;3,COUNTIF(CR$7:CR37,"&lt;3"),0))</f>
        <v/>
      </c>
      <c r="CT37" t="str">
        <f t="shared" si="17"/>
        <v/>
      </c>
    </row>
    <row r="38" spans="1:98"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16</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18</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15</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14</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114"/>
      <c r="AX38" s="21" t="str">
        <f t="shared" si="8"/>
        <v/>
      </c>
      <c r="AY38" t="str">
        <f>_xlfn.XLOOKUP(AS38,Admin!$A$2:$A$601,Admin!$F$2:$F$601,"",0)</f>
        <v/>
      </c>
      <c r="AZ38">
        <f>COUNTIF(AY$7:AY38,AY38)</f>
        <v>15</v>
      </c>
      <c r="BA38" t="str">
        <f>IF(AW38=0,"",IF(AZ38&lt;3,COUNTIF(AZ$7:AZ38,"&lt;3"),0))</f>
        <v/>
      </c>
      <c r="BB38" t="str">
        <f t="shared" si="9"/>
        <v/>
      </c>
      <c r="BD38" s="45"/>
      <c r="BE38" s="21" t="str">
        <f>_xlfn.XLOOKUP(BD38,Admin!$A$2:$A$601,Admin!$C$2:$C$601,"",0)</f>
        <v/>
      </c>
      <c r="BF38" s="21" t="str">
        <f>_xlfn.XLOOKUP(BD38,Admin!$A$2:$A$601,Admin!$D$2:$D$601,"",0)</f>
        <v/>
      </c>
      <c r="BG38" s="21" t="str">
        <f>_xlfn.XLOOKUP(BD38,Admin!$A$2:$A$601,Admin!$E$2:$E$601,"",0)</f>
        <v/>
      </c>
      <c r="BH38" s="114"/>
      <c r="BI38" s="21" t="str">
        <f t="shared" si="10"/>
        <v/>
      </c>
      <c r="BJ38" t="str">
        <f>_xlfn.XLOOKUP(BD38,Admin!$A$2:$A$601,Admin!$F$2:$F$601,"",0)</f>
        <v/>
      </c>
      <c r="BK38">
        <f>COUNTIF(BJ$7:BJ38,BJ38)</f>
        <v>23</v>
      </c>
      <c r="BL38" t="str">
        <f>IF(BH38=0,"",IF(BK38&lt;3,COUNTIF(BK$7:BK38,"&lt;3"),0))</f>
        <v/>
      </c>
      <c r="BM38" t="str">
        <f t="shared" si="11"/>
        <v/>
      </c>
      <c r="BO38" s="45"/>
      <c r="BP38" s="21" t="str">
        <f>_xlfn.XLOOKUP(BO38,Admin!$A$2:$A$601,Admin!$C$2:$C$601,"",0)</f>
        <v/>
      </c>
      <c r="BQ38" s="21" t="str">
        <f>_xlfn.XLOOKUP(BO38,Admin!$A$2:$A$601,Admin!$D$2:$D$601,"",0)</f>
        <v/>
      </c>
      <c r="BR38" s="21" t="str">
        <f>_xlfn.XLOOKUP(BO38,Admin!$A$2:$A$601,Admin!$E$2:$E$601,"",0)</f>
        <v/>
      </c>
      <c r="BS38" s="114"/>
      <c r="BT38" s="21" t="str">
        <f t="shared" si="12"/>
        <v/>
      </c>
      <c r="BU38" t="str">
        <f>_xlfn.XLOOKUP(BO38,Admin!$A$2:$A$601,Admin!$F$2:$F$601,"",0)</f>
        <v/>
      </c>
      <c r="BV38">
        <f>COUNTIF(BU$7:BU38,BU38)</f>
        <v>19</v>
      </c>
      <c r="BW38" t="str">
        <f>IF(BS38=0,"",IF(BV38&lt;3,COUNTIF(BV$7:BV38,"&lt;3"),0))</f>
        <v/>
      </c>
      <c r="BX38" t="str">
        <f t="shared" si="13"/>
        <v/>
      </c>
      <c r="BZ38" s="45"/>
      <c r="CA38" s="21" t="str">
        <f>_xlfn.XLOOKUP(BZ38,Admin!$A$2:$A$601,Admin!$C$2:$C$601,"",0)</f>
        <v/>
      </c>
      <c r="CB38" s="21" t="str">
        <f>_xlfn.XLOOKUP(BZ38,Admin!$A$2:$A$601,Admin!$D$2:$D$601,"",0)</f>
        <v/>
      </c>
      <c r="CC38" s="21" t="str">
        <f>_xlfn.XLOOKUP(BZ38,Admin!$A$2:$A$601,Admin!$E$2:$E$601,"",0)</f>
        <v/>
      </c>
      <c r="CD38" s="84"/>
      <c r="CE38" s="21" t="str">
        <f t="shared" si="14"/>
        <v/>
      </c>
      <c r="CF38" t="str">
        <f>_xlfn.XLOOKUP(BZ38,Admin!$A$2:$A$601,Admin!$F$2:$F$601,"",0)</f>
        <v/>
      </c>
      <c r="CG38">
        <f>COUNTIF(CF$7:CF38,CF38)</f>
        <v>23</v>
      </c>
      <c r="CH38" t="str">
        <f>IF(CD38=0,"",IF(CG38&lt;3,COUNTIF(CG$7:CG38,"&lt;3"),0))</f>
        <v/>
      </c>
      <c r="CI38" t="str">
        <f t="shared" si="15"/>
        <v/>
      </c>
      <c r="CK38" s="45"/>
      <c r="CL38" s="21" t="str">
        <f>_xlfn.XLOOKUP(CK38,Admin!$A$2:$A$601,Admin!$C$2:$C$601,"",0)</f>
        <v/>
      </c>
      <c r="CM38" s="21" t="str">
        <f>_xlfn.XLOOKUP(CK38,Admin!$A$2:$A$601,Admin!$D$2:$D$601,"",0)</f>
        <v/>
      </c>
      <c r="CN38" s="21" t="str">
        <f>_xlfn.XLOOKUP(CK38,Admin!$A$2:$A$601,Admin!$E$2:$E$601,"",0)</f>
        <v/>
      </c>
      <c r="CO38" s="84"/>
      <c r="CP38" s="21" t="str">
        <f t="shared" si="16"/>
        <v/>
      </c>
      <c r="CQ38" t="str">
        <f>_xlfn.XLOOKUP(CK38,Admin!$A$2:$A$601,Admin!$F$2:$F$601,"",0)</f>
        <v/>
      </c>
      <c r="CR38">
        <f>COUNTIF(CQ$7:CQ38,CQ38)</f>
        <v>31</v>
      </c>
      <c r="CS38" t="str">
        <f>IF(CO38=0,"",IF(CR38&lt;3,COUNTIF(CR$7:CR38,"&lt;3"),0))</f>
        <v/>
      </c>
      <c r="CT38" t="str">
        <f t="shared" si="17"/>
        <v/>
      </c>
    </row>
    <row r="39" spans="1:98"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17</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19</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16</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15</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114"/>
      <c r="AX39" s="21" t="str">
        <f t="shared" si="8"/>
        <v/>
      </c>
      <c r="AY39" t="str">
        <f>_xlfn.XLOOKUP(AS39,Admin!$A$2:$A$601,Admin!$F$2:$F$601,"",0)</f>
        <v/>
      </c>
      <c r="AZ39">
        <f>COUNTIF(AY$7:AY39,AY39)</f>
        <v>16</v>
      </c>
      <c r="BA39" t="str">
        <f>IF(AW39=0,"",IF(AZ39&lt;3,COUNTIF(AZ$7:AZ39,"&lt;3"),0))</f>
        <v/>
      </c>
      <c r="BB39" t="str">
        <f t="shared" si="9"/>
        <v/>
      </c>
      <c r="BD39" s="45"/>
      <c r="BE39" s="21" t="str">
        <f>_xlfn.XLOOKUP(BD39,Admin!$A$2:$A$601,Admin!$C$2:$C$601,"",0)</f>
        <v/>
      </c>
      <c r="BF39" s="21" t="str">
        <f>_xlfn.XLOOKUP(BD39,Admin!$A$2:$A$601,Admin!$D$2:$D$601,"",0)</f>
        <v/>
      </c>
      <c r="BG39" s="21" t="str">
        <f>_xlfn.XLOOKUP(BD39,Admin!$A$2:$A$601,Admin!$E$2:$E$601,"",0)</f>
        <v/>
      </c>
      <c r="BH39" s="114"/>
      <c r="BI39" s="21" t="str">
        <f t="shared" si="10"/>
        <v/>
      </c>
      <c r="BJ39" t="str">
        <f>_xlfn.XLOOKUP(BD39,Admin!$A$2:$A$601,Admin!$F$2:$F$601,"",0)</f>
        <v/>
      </c>
      <c r="BK39">
        <f>COUNTIF(BJ$7:BJ39,BJ39)</f>
        <v>24</v>
      </c>
      <c r="BL39" t="str">
        <f>IF(BH39=0,"",IF(BK39&lt;3,COUNTIF(BK$7:BK39,"&lt;3"),0))</f>
        <v/>
      </c>
      <c r="BM39" t="str">
        <f t="shared" si="11"/>
        <v/>
      </c>
      <c r="BO39" s="45"/>
      <c r="BP39" s="21" t="str">
        <f>_xlfn.XLOOKUP(BO39,Admin!$A$2:$A$601,Admin!$C$2:$C$601,"",0)</f>
        <v/>
      </c>
      <c r="BQ39" s="21" t="str">
        <f>_xlfn.XLOOKUP(BO39,Admin!$A$2:$A$601,Admin!$D$2:$D$601,"",0)</f>
        <v/>
      </c>
      <c r="BR39" s="21" t="str">
        <f>_xlfn.XLOOKUP(BO39,Admin!$A$2:$A$601,Admin!$E$2:$E$601,"",0)</f>
        <v/>
      </c>
      <c r="BS39" s="114"/>
      <c r="BT39" s="21" t="str">
        <f t="shared" si="12"/>
        <v/>
      </c>
      <c r="BU39" t="str">
        <f>_xlfn.XLOOKUP(BO39,Admin!$A$2:$A$601,Admin!$F$2:$F$601,"",0)</f>
        <v/>
      </c>
      <c r="BV39">
        <f>COUNTIF(BU$7:BU39,BU39)</f>
        <v>20</v>
      </c>
      <c r="BW39" t="str">
        <f>IF(BS39=0,"",IF(BV39&lt;3,COUNTIF(BV$7:BV39,"&lt;3"),0))</f>
        <v/>
      </c>
      <c r="BX39" t="str">
        <f t="shared" si="13"/>
        <v/>
      </c>
      <c r="BZ39" s="45"/>
      <c r="CA39" s="21" t="str">
        <f>_xlfn.XLOOKUP(BZ39,Admin!$A$2:$A$601,Admin!$C$2:$C$601,"",0)</f>
        <v/>
      </c>
      <c r="CB39" s="21" t="str">
        <f>_xlfn.XLOOKUP(BZ39,Admin!$A$2:$A$601,Admin!$D$2:$D$601,"",0)</f>
        <v/>
      </c>
      <c r="CC39" s="21" t="str">
        <f>_xlfn.XLOOKUP(BZ39,Admin!$A$2:$A$601,Admin!$E$2:$E$601,"",0)</f>
        <v/>
      </c>
      <c r="CD39" s="84"/>
      <c r="CE39" s="21" t="str">
        <f t="shared" si="14"/>
        <v/>
      </c>
      <c r="CF39" t="str">
        <f>_xlfn.XLOOKUP(BZ39,Admin!$A$2:$A$601,Admin!$F$2:$F$601,"",0)</f>
        <v/>
      </c>
      <c r="CG39">
        <f>COUNTIF(CF$7:CF39,CF39)</f>
        <v>24</v>
      </c>
      <c r="CH39" t="str">
        <f>IF(CD39=0,"",IF(CG39&lt;3,COUNTIF(CG$7:CG39,"&lt;3"),0))</f>
        <v/>
      </c>
      <c r="CI39" t="str">
        <f t="shared" si="15"/>
        <v/>
      </c>
      <c r="CK39" s="45"/>
      <c r="CL39" s="21" t="str">
        <f>_xlfn.XLOOKUP(CK39,Admin!$A$2:$A$601,Admin!$C$2:$C$601,"",0)</f>
        <v/>
      </c>
      <c r="CM39" s="21" t="str">
        <f>_xlfn.XLOOKUP(CK39,Admin!$A$2:$A$601,Admin!$D$2:$D$601,"",0)</f>
        <v/>
      </c>
      <c r="CN39" s="21" t="str">
        <f>_xlfn.XLOOKUP(CK39,Admin!$A$2:$A$601,Admin!$E$2:$E$601,"",0)</f>
        <v/>
      </c>
      <c r="CO39" s="84"/>
      <c r="CP39" s="21" t="str">
        <f t="shared" si="16"/>
        <v/>
      </c>
      <c r="CQ39" t="str">
        <f>_xlfn.XLOOKUP(CK39,Admin!$A$2:$A$601,Admin!$F$2:$F$601,"",0)</f>
        <v/>
      </c>
      <c r="CR39">
        <f>COUNTIF(CQ$7:CQ39,CQ39)</f>
        <v>32</v>
      </c>
      <c r="CS39" t="str">
        <f>IF(CO39=0,"",IF(CR39&lt;3,COUNTIF(CR$7:CR39,"&lt;3"),0))</f>
        <v/>
      </c>
      <c r="CT39" t="str">
        <f t="shared" si="17"/>
        <v/>
      </c>
    </row>
    <row r="40" spans="1:98"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18</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20</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17</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16</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114"/>
      <c r="AX40" s="21" t="str">
        <f t="shared" si="8"/>
        <v/>
      </c>
      <c r="AY40" t="str">
        <f>_xlfn.XLOOKUP(AS40,Admin!$A$2:$A$601,Admin!$F$2:$F$601,"",0)</f>
        <v/>
      </c>
      <c r="AZ40">
        <f>COUNTIF(AY$7:AY40,AY40)</f>
        <v>17</v>
      </c>
      <c r="BA40" t="str">
        <f>IF(AW40=0,"",IF(AZ40&lt;3,COUNTIF(AZ$7:AZ40,"&lt;3"),0))</f>
        <v/>
      </c>
      <c r="BB40" t="str">
        <f t="shared" si="9"/>
        <v/>
      </c>
      <c r="BD40" s="45"/>
      <c r="BE40" s="21" t="str">
        <f>_xlfn.XLOOKUP(BD40,Admin!$A$2:$A$601,Admin!$C$2:$C$601,"",0)</f>
        <v/>
      </c>
      <c r="BF40" s="21" t="str">
        <f>_xlfn.XLOOKUP(BD40,Admin!$A$2:$A$601,Admin!$D$2:$D$601,"",0)</f>
        <v/>
      </c>
      <c r="BG40" s="21" t="str">
        <f>_xlfn.XLOOKUP(BD40,Admin!$A$2:$A$601,Admin!$E$2:$E$601,"",0)</f>
        <v/>
      </c>
      <c r="BH40" s="114"/>
      <c r="BI40" s="21" t="str">
        <f t="shared" si="10"/>
        <v/>
      </c>
      <c r="BJ40" t="str">
        <f>_xlfn.XLOOKUP(BD40,Admin!$A$2:$A$601,Admin!$F$2:$F$601,"",0)</f>
        <v/>
      </c>
      <c r="BK40">
        <f>COUNTIF(BJ$7:BJ40,BJ40)</f>
        <v>25</v>
      </c>
      <c r="BL40" t="str">
        <f>IF(BH40=0,"",IF(BK40&lt;3,COUNTIF(BK$7:BK40,"&lt;3"),0))</f>
        <v/>
      </c>
      <c r="BM40" t="str">
        <f t="shared" si="11"/>
        <v/>
      </c>
      <c r="BO40" s="45"/>
      <c r="BP40" s="21" t="str">
        <f>_xlfn.XLOOKUP(BO40,Admin!$A$2:$A$601,Admin!$C$2:$C$601,"",0)</f>
        <v/>
      </c>
      <c r="BQ40" s="21" t="str">
        <f>_xlfn.XLOOKUP(BO40,Admin!$A$2:$A$601,Admin!$D$2:$D$601,"",0)</f>
        <v/>
      </c>
      <c r="BR40" s="21" t="str">
        <f>_xlfn.XLOOKUP(BO40,Admin!$A$2:$A$601,Admin!$E$2:$E$601,"",0)</f>
        <v/>
      </c>
      <c r="BS40" s="114"/>
      <c r="BT40" s="21" t="str">
        <f t="shared" si="12"/>
        <v/>
      </c>
      <c r="BU40" t="str">
        <f>_xlfn.XLOOKUP(BO40,Admin!$A$2:$A$601,Admin!$F$2:$F$601,"",0)</f>
        <v/>
      </c>
      <c r="BV40">
        <f>COUNTIF(BU$7:BU40,BU40)</f>
        <v>21</v>
      </c>
      <c r="BW40" t="str">
        <f>IF(BS40=0,"",IF(BV40&lt;3,COUNTIF(BV$7:BV40,"&lt;3"),0))</f>
        <v/>
      </c>
      <c r="BX40" t="str">
        <f t="shared" si="13"/>
        <v/>
      </c>
      <c r="BZ40" s="45"/>
      <c r="CA40" s="21" t="str">
        <f>_xlfn.XLOOKUP(BZ40,Admin!$A$2:$A$601,Admin!$C$2:$C$601,"",0)</f>
        <v/>
      </c>
      <c r="CB40" s="21" t="str">
        <f>_xlfn.XLOOKUP(BZ40,Admin!$A$2:$A$601,Admin!$D$2:$D$601,"",0)</f>
        <v/>
      </c>
      <c r="CC40" s="21" t="str">
        <f>_xlfn.XLOOKUP(BZ40,Admin!$A$2:$A$601,Admin!$E$2:$E$601,"",0)</f>
        <v/>
      </c>
      <c r="CD40" s="84"/>
      <c r="CE40" s="21" t="str">
        <f t="shared" si="14"/>
        <v/>
      </c>
      <c r="CF40" t="str">
        <f>_xlfn.XLOOKUP(BZ40,Admin!$A$2:$A$601,Admin!$F$2:$F$601,"",0)</f>
        <v/>
      </c>
      <c r="CG40">
        <f>COUNTIF(CF$7:CF40,CF40)</f>
        <v>25</v>
      </c>
      <c r="CH40" t="str">
        <f>IF(CD40=0,"",IF(CG40&lt;3,COUNTIF(CG$7:CG40,"&lt;3"),0))</f>
        <v/>
      </c>
      <c r="CI40" t="str">
        <f t="shared" si="15"/>
        <v/>
      </c>
      <c r="CK40" s="45"/>
      <c r="CL40" s="21" t="str">
        <f>_xlfn.XLOOKUP(CK40,Admin!$A$2:$A$601,Admin!$C$2:$C$601,"",0)</f>
        <v/>
      </c>
      <c r="CM40" s="21" t="str">
        <f>_xlfn.XLOOKUP(CK40,Admin!$A$2:$A$601,Admin!$D$2:$D$601,"",0)</f>
        <v/>
      </c>
      <c r="CN40" s="21" t="str">
        <f>_xlfn.XLOOKUP(CK40,Admin!$A$2:$A$601,Admin!$E$2:$E$601,"",0)</f>
        <v/>
      </c>
      <c r="CO40" s="84"/>
      <c r="CP40" s="21" t="str">
        <f t="shared" si="16"/>
        <v/>
      </c>
      <c r="CQ40" t="str">
        <f>_xlfn.XLOOKUP(CK40,Admin!$A$2:$A$601,Admin!$F$2:$F$601,"",0)</f>
        <v/>
      </c>
      <c r="CR40">
        <f>COUNTIF(CQ$7:CQ40,CQ40)</f>
        <v>33</v>
      </c>
      <c r="CS40" t="str">
        <f>IF(CO40=0,"",IF(CR40&lt;3,COUNTIF(CR$7:CR40,"&lt;3"),0))</f>
        <v/>
      </c>
      <c r="CT40" t="str">
        <f t="shared" si="17"/>
        <v/>
      </c>
    </row>
    <row r="41" spans="1:98"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19</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21</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18</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17</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114"/>
      <c r="AX41" s="21" t="str">
        <f t="shared" si="8"/>
        <v/>
      </c>
      <c r="AY41" t="str">
        <f>_xlfn.XLOOKUP(AS41,Admin!$A$2:$A$601,Admin!$F$2:$F$601,"",0)</f>
        <v/>
      </c>
      <c r="AZ41">
        <f>COUNTIF(AY$7:AY41,AY41)</f>
        <v>18</v>
      </c>
      <c r="BA41" t="str">
        <f>IF(AW41=0,"",IF(AZ41&lt;3,COUNTIF(AZ$7:AZ41,"&lt;3"),0))</f>
        <v/>
      </c>
      <c r="BB41" t="str">
        <f t="shared" si="9"/>
        <v/>
      </c>
      <c r="BD41" s="45"/>
      <c r="BE41" s="21" t="str">
        <f>_xlfn.XLOOKUP(BD41,Admin!$A$2:$A$601,Admin!$C$2:$C$601,"",0)</f>
        <v/>
      </c>
      <c r="BF41" s="21" t="str">
        <f>_xlfn.XLOOKUP(BD41,Admin!$A$2:$A$601,Admin!$D$2:$D$601,"",0)</f>
        <v/>
      </c>
      <c r="BG41" s="21" t="str">
        <f>_xlfn.XLOOKUP(BD41,Admin!$A$2:$A$601,Admin!$E$2:$E$601,"",0)</f>
        <v/>
      </c>
      <c r="BH41" s="114"/>
      <c r="BI41" s="21" t="str">
        <f t="shared" si="10"/>
        <v/>
      </c>
      <c r="BJ41" t="str">
        <f>_xlfn.XLOOKUP(BD41,Admin!$A$2:$A$601,Admin!$F$2:$F$601,"",0)</f>
        <v/>
      </c>
      <c r="BK41">
        <f>COUNTIF(BJ$7:BJ41,BJ41)</f>
        <v>26</v>
      </c>
      <c r="BL41" t="str">
        <f>IF(BH41=0,"",IF(BK41&lt;3,COUNTIF(BK$7:BK41,"&lt;3"),0))</f>
        <v/>
      </c>
      <c r="BM41" t="str">
        <f t="shared" si="11"/>
        <v/>
      </c>
      <c r="BO41" s="45"/>
      <c r="BP41" s="21" t="str">
        <f>_xlfn.XLOOKUP(BO41,Admin!$A$2:$A$601,Admin!$C$2:$C$601,"",0)</f>
        <v/>
      </c>
      <c r="BQ41" s="21" t="str">
        <f>_xlfn.XLOOKUP(BO41,Admin!$A$2:$A$601,Admin!$D$2:$D$601,"",0)</f>
        <v/>
      </c>
      <c r="BR41" s="21" t="str">
        <f>_xlfn.XLOOKUP(BO41,Admin!$A$2:$A$601,Admin!$E$2:$E$601,"",0)</f>
        <v/>
      </c>
      <c r="BS41" s="114"/>
      <c r="BT41" s="21" t="str">
        <f t="shared" si="12"/>
        <v/>
      </c>
      <c r="BU41" t="str">
        <f>_xlfn.XLOOKUP(BO41,Admin!$A$2:$A$601,Admin!$F$2:$F$601,"",0)</f>
        <v/>
      </c>
      <c r="BV41">
        <f>COUNTIF(BU$7:BU41,BU41)</f>
        <v>22</v>
      </c>
      <c r="BW41" t="str">
        <f>IF(BS41=0,"",IF(BV41&lt;3,COUNTIF(BV$7:BV41,"&lt;3"),0))</f>
        <v/>
      </c>
      <c r="BX41" t="str">
        <f t="shared" si="13"/>
        <v/>
      </c>
      <c r="BZ41" s="45"/>
      <c r="CA41" s="21" t="str">
        <f>_xlfn.XLOOKUP(BZ41,Admin!$A$2:$A$601,Admin!$C$2:$C$601,"",0)</f>
        <v/>
      </c>
      <c r="CB41" s="21" t="str">
        <f>_xlfn.XLOOKUP(BZ41,Admin!$A$2:$A$601,Admin!$D$2:$D$601,"",0)</f>
        <v/>
      </c>
      <c r="CC41" s="21" t="str">
        <f>_xlfn.XLOOKUP(BZ41,Admin!$A$2:$A$601,Admin!$E$2:$E$601,"",0)</f>
        <v/>
      </c>
      <c r="CD41" s="84"/>
      <c r="CE41" s="21" t="str">
        <f t="shared" si="14"/>
        <v/>
      </c>
      <c r="CF41" t="str">
        <f>_xlfn.XLOOKUP(BZ41,Admin!$A$2:$A$601,Admin!$F$2:$F$601,"",0)</f>
        <v/>
      </c>
      <c r="CG41">
        <f>COUNTIF(CF$7:CF41,CF41)</f>
        <v>26</v>
      </c>
      <c r="CH41" t="str">
        <f>IF(CD41=0,"",IF(CG41&lt;3,COUNTIF(CG$7:CG41,"&lt;3"),0))</f>
        <v/>
      </c>
      <c r="CI41" t="str">
        <f t="shared" si="15"/>
        <v/>
      </c>
      <c r="CK41" s="45"/>
      <c r="CL41" s="21" t="str">
        <f>_xlfn.XLOOKUP(CK41,Admin!$A$2:$A$601,Admin!$C$2:$C$601,"",0)</f>
        <v/>
      </c>
      <c r="CM41" s="21" t="str">
        <f>_xlfn.XLOOKUP(CK41,Admin!$A$2:$A$601,Admin!$D$2:$D$601,"",0)</f>
        <v/>
      </c>
      <c r="CN41" s="21" t="str">
        <f>_xlfn.XLOOKUP(CK41,Admin!$A$2:$A$601,Admin!$E$2:$E$601,"",0)</f>
        <v/>
      </c>
      <c r="CO41" s="84"/>
      <c r="CP41" s="21" t="str">
        <f t="shared" si="16"/>
        <v/>
      </c>
      <c r="CQ41" t="str">
        <f>_xlfn.XLOOKUP(CK41,Admin!$A$2:$A$601,Admin!$F$2:$F$601,"",0)</f>
        <v/>
      </c>
      <c r="CR41">
        <f>COUNTIF(CQ$7:CQ41,CQ41)</f>
        <v>34</v>
      </c>
      <c r="CS41" t="str">
        <f>IF(CO41=0,"",IF(CR41&lt;3,COUNTIF(CR$7:CR41,"&lt;3"),0))</f>
        <v/>
      </c>
      <c r="CT41" t="str">
        <f t="shared" si="17"/>
        <v/>
      </c>
    </row>
    <row r="42" spans="1:98"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20</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22</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19</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18</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114"/>
      <c r="AX42" s="21" t="str">
        <f t="shared" si="8"/>
        <v/>
      </c>
      <c r="AY42" t="str">
        <f>_xlfn.XLOOKUP(AS42,Admin!$A$2:$A$601,Admin!$F$2:$F$601,"",0)</f>
        <v/>
      </c>
      <c r="AZ42">
        <f>COUNTIF(AY$7:AY42,AY42)</f>
        <v>19</v>
      </c>
      <c r="BA42" t="str">
        <f>IF(AW42=0,"",IF(AZ42&lt;3,COUNTIF(AZ$7:AZ42,"&lt;3"),0))</f>
        <v/>
      </c>
      <c r="BB42" t="str">
        <f t="shared" si="9"/>
        <v/>
      </c>
      <c r="BD42" s="45"/>
      <c r="BE42" s="21" t="str">
        <f>_xlfn.XLOOKUP(BD42,Admin!$A$2:$A$601,Admin!$C$2:$C$601,"",0)</f>
        <v/>
      </c>
      <c r="BF42" s="21" t="str">
        <f>_xlfn.XLOOKUP(BD42,Admin!$A$2:$A$601,Admin!$D$2:$D$601,"",0)</f>
        <v/>
      </c>
      <c r="BG42" s="21" t="str">
        <f>_xlfn.XLOOKUP(BD42,Admin!$A$2:$A$601,Admin!$E$2:$E$601,"",0)</f>
        <v/>
      </c>
      <c r="BH42" s="114"/>
      <c r="BI42" s="21" t="str">
        <f t="shared" si="10"/>
        <v/>
      </c>
      <c r="BJ42" t="str">
        <f>_xlfn.XLOOKUP(BD42,Admin!$A$2:$A$601,Admin!$F$2:$F$601,"",0)</f>
        <v/>
      </c>
      <c r="BK42">
        <f>COUNTIF(BJ$7:BJ42,BJ42)</f>
        <v>27</v>
      </c>
      <c r="BL42" t="str">
        <f>IF(BH42=0,"",IF(BK42&lt;3,COUNTIF(BK$7:BK42,"&lt;3"),0))</f>
        <v/>
      </c>
      <c r="BM42" t="str">
        <f t="shared" si="11"/>
        <v/>
      </c>
      <c r="BO42" s="45"/>
      <c r="BP42" s="21" t="str">
        <f>_xlfn.XLOOKUP(BO42,Admin!$A$2:$A$601,Admin!$C$2:$C$601,"",0)</f>
        <v/>
      </c>
      <c r="BQ42" s="21" t="str">
        <f>_xlfn.XLOOKUP(BO42,Admin!$A$2:$A$601,Admin!$D$2:$D$601,"",0)</f>
        <v/>
      </c>
      <c r="BR42" s="21" t="str">
        <f>_xlfn.XLOOKUP(BO42,Admin!$A$2:$A$601,Admin!$E$2:$E$601,"",0)</f>
        <v/>
      </c>
      <c r="BS42" s="114"/>
      <c r="BT42" s="21" t="str">
        <f t="shared" si="12"/>
        <v/>
      </c>
      <c r="BU42" t="str">
        <f>_xlfn.XLOOKUP(BO42,Admin!$A$2:$A$601,Admin!$F$2:$F$601,"",0)</f>
        <v/>
      </c>
      <c r="BV42">
        <f>COUNTIF(BU$7:BU42,BU42)</f>
        <v>23</v>
      </c>
      <c r="BW42" t="str">
        <f>IF(BS42=0,"",IF(BV42&lt;3,COUNTIF(BV$7:BV42,"&lt;3"),0))</f>
        <v/>
      </c>
      <c r="BX42" t="str">
        <f t="shared" si="13"/>
        <v/>
      </c>
      <c r="BZ42" s="45"/>
      <c r="CA42" s="21" t="str">
        <f>_xlfn.XLOOKUP(BZ42,Admin!$A$2:$A$601,Admin!$C$2:$C$601,"",0)</f>
        <v/>
      </c>
      <c r="CB42" s="21" t="str">
        <f>_xlfn.XLOOKUP(BZ42,Admin!$A$2:$A$601,Admin!$D$2:$D$601,"",0)</f>
        <v/>
      </c>
      <c r="CC42" s="21" t="str">
        <f>_xlfn.XLOOKUP(BZ42,Admin!$A$2:$A$601,Admin!$E$2:$E$601,"",0)</f>
        <v/>
      </c>
      <c r="CD42" s="84"/>
      <c r="CE42" s="21" t="str">
        <f t="shared" si="14"/>
        <v/>
      </c>
      <c r="CF42" t="str">
        <f>_xlfn.XLOOKUP(BZ42,Admin!$A$2:$A$601,Admin!$F$2:$F$601,"",0)</f>
        <v/>
      </c>
      <c r="CG42">
        <f>COUNTIF(CF$7:CF42,CF42)</f>
        <v>27</v>
      </c>
      <c r="CH42" t="str">
        <f>IF(CD42=0,"",IF(CG42&lt;3,COUNTIF(CG$7:CG42,"&lt;3"),0))</f>
        <v/>
      </c>
      <c r="CI42" t="str">
        <f t="shared" si="15"/>
        <v/>
      </c>
      <c r="CK42" s="45"/>
      <c r="CL42" s="21" t="str">
        <f>_xlfn.XLOOKUP(CK42,Admin!$A$2:$A$601,Admin!$C$2:$C$601,"",0)</f>
        <v/>
      </c>
      <c r="CM42" s="21" t="str">
        <f>_xlfn.XLOOKUP(CK42,Admin!$A$2:$A$601,Admin!$D$2:$D$601,"",0)</f>
        <v/>
      </c>
      <c r="CN42" s="21" t="str">
        <f>_xlfn.XLOOKUP(CK42,Admin!$A$2:$A$601,Admin!$E$2:$E$601,"",0)</f>
        <v/>
      </c>
      <c r="CO42" s="84"/>
      <c r="CP42" s="21" t="str">
        <f t="shared" si="16"/>
        <v/>
      </c>
      <c r="CQ42" t="str">
        <f>_xlfn.XLOOKUP(CK42,Admin!$A$2:$A$601,Admin!$F$2:$F$601,"",0)</f>
        <v/>
      </c>
      <c r="CR42">
        <f>COUNTIF(CQ$7:CQ42,CQ42)</f>
        <v>35</v>
      </c>
      <c r="CS42" t="str">
        <f>IF(CO42=0,"",IF(CR42&lt;3,COUNTIF(CR$7:CR42,"&lt;3"),0))</f>
        <v/>
      </c>
      <c r="CT42" t="str">
        <f t="shared" si="17"/>
        <v/>
      </c>
    </row>
    <row r="43" spans="1:98"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21</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23</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20</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19</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114"/>
      <c r="AX43" s="21" t="str">
        <f t="shared" si="8"/>
        <v/>
      </c>
      <c r="AY43" t="str">
        <f>_xlfn.XLOOKUP(AS43,Admin!$A$2:$A$601,Admin!$F$2:$F$601,"",0)</f>
        <v/>
      </c>
      <c r="AZ43">
        <f>COUNTIF(AY$7:AY43,AY43)</f>
        <v>20</v>
      </c>
      <c r="BA43" t="str">
        <f>IF(AW43=0,"",IF(AZ43&lt;3,COUNTIF(AZ$7:AZ43,"&lt;3"),0))</f>
        <v/>
      </c>
      <c r="BB43" t="str">
        <f t="shared" si="9"/>
        <v/>
      </c>
      <c r="BD43" s="45"/>
      <c r="BE43" s="21" t="str">
        <f>_xlfn.XLOOKUP(BD43,Admin!$A$2:$A$601,Admin!$C$2:$C$601,"",0)</f>
        <v/>
      </c>
      <c r="BF43" s="21" t="str">
        <f>_xlfn.XLOOKUP(BD43,Admin!$A$2:$A$601,Admin!$D$2:$D$601,"",0)</f>
        <v/>
      </c>
      <c r="BG43" s="21" t="str">
        <f>_xlfn.XLOOKUP(BD43,Admin!$A$2:$A$601,Admin!$E$2:$E$601,"",0)</f>
        <v/>
      </c>
      <c r="BH43" s="114"/>
      <c r="BI43" s="21" t="str">
        <f t="shared" si="10"/>
        <v/>
      </c>
      <c r="BJ43" t="str">
        <f>_xlfn.XLOOKUP(BD43,Admin!$A$2:$A$601,Admin!$F$2:$F$601,"",0)</f>
        <v/>
      </c>
      <c r="BK43">
        <f>COUNTIF(BJ$7:BJ43,BJ43)</f>
        <v>28</v>
      </c>
      <c r="BL43" t="str">
        <f>IF(BH43=0,"",IF(BK43&lt;3,COUNTIF(BK$7:BK43,"&lt;3"),0))</f>
        <v/>
      </c>
      <c r="BM43" t="str">
        <f t="shared" si="11"/>
        <v/>
      </c>
      <c r="BO43" s="45"/>
      <c r="BP43" s="21" t="str">
        <f>_xlfn.XLOOKUP(BO43,Admin!$A$2:$A$601,Admin!$C$2:$C$601,"",0)</f>
        <v/>
      </c>
      <c r="BQ43" s="21" t="str">
        <f>_xlfn.XLOOKUP(BO43,Admin!$A$2:$A$601,Admin!$D$2:$D$601,"",0)</f>
        <v/>
      </c>
      <c r="BR43" s="21" t="str">
        <f>_xlfn.XLOOKUP(BO43,Admin!$A$2:$A$601,Admin!$E$2:$E$601,"",0)</f>
        <v/>
      </c>
      <c r="BS43" s="114"/>
      <c r="BT43" s="21" t="str">
        <f t="shared" si="12"/>
        <v/>
      </c>
      <c r="BU43" t="str">
        <f>_xlfn.XLOOKUP(BO43,Admin!$A$2:$A$601,Admin!$F$2:$F$601,"",0)</f>
        <v/>
      </c>
      <c r="BV43">
        <f>COUNTIF(BU$7:BU43,BU43)</f>
        <v>24</v>
      </c>
      <c r="BW43" t="str">
        <f>IF(BS43=0,"",IF(BV43&lt;3,COUNTIF(BV$7:BV43,"&lt;3"),0))</f>
        <v/>
      </c>
      <c r="BX43" t="str">
        <f t="shared" si="13"/>
        <v/>
      </c>
      <c r="BZ43" s="45"/>
      <c r="CA43" s="21" t="str">
        <f>_xlfn.XLOOKUP(BZ43,Admin!$A$2:$A$601,Admin!$C$2:$C$601,"",0)</f>
        <v/>
      </c>
      <c r="CB43" s="21" t="str">
        <f>_xlfn.XLOOKUP(BZ43,Admin!$A$2:$A$601,Admin!$D$2:$D$601,"",0)</f>
        <v/>
      </c>
      <c r="CC43" s="21" t="str">
        <f>_xlfn.XLOOKUP(BZ43,Admin!$A$2:$A$601,Admin!$E$2:$E$601,"",0)</f>
        <v/>
      </c>
      <c r="CD43" s="84"/>
      <c r="CE43" s="21" t="str">
        <f t="shared" si="14"/>
        <v/>
      </c>
      <c r="CF43" t="str">
        <f>_xlfn.XLOOKUP(BZ43,Admin!$A$2:$A$601,Admin!$F$2:$F$601,"",0)</f>
        <v/>
      </c>
      <c r="CG43">
        <f>COUNTIF(CF$7:CF43,CF43)</f>
        <v>28</v>
      </c>
      <c r="CH43" t="str">
        <f>IF(CD43=0,"",IF(CG43&lt;3,COUNTIF(CG$7:CG43,"&lt;3"),0))</f>
        <v/>
      </c>
      <c r="CI43" t="str">
        <f t="shared" si="15"/>
        <v/>
      </c>
      <c r="CK43" s="45"/>
      <c r="CL43" s="21" t="str">
        <f>_xlfn.XLOOKUP(CK43,Admin!$A$2:$A$601,Admin!$C$2:$C$601,"",0)</f>
        <v/>
      </c>
      <c r="CM43" s="21" t="str">
        <f>_xlfn.XLOOKUP(CK43,Admin!$A$2:$A$601,Admin!$D$2:$D$601,"",0)</f>
        <v/>
      </c>
      <c r="CN43" s="21" t="str">
        <f>_xlfn.XLOOKUP(CK43,Admin!$A$2:$A$601,Admin!$E$2:$E$601,"",0)</f>
        <v/>
      </c>
      <c r="CO43" s="84"/>
      <c r="CP43" s="21" t="str">
        <f t="shared" si="16"/>
        <v/>
      </c>
      <c r="CQ43" t="str">
        <f>_xlfn.XLOOKUP(CK43,Admin!$A$2:$A$601,Admin!$F$2:$F$601,"",0)</f>
        <v/>
      </c>
      <c r="CR43">
        <f>COUNTIF(CQ$7:CQ43,CQ43)</f>
        <v>36</v>
      </c>
      <c r="CS43" t="str">
        <f>IF(CO43=0,"",IF(CR43&lt;3,COUNTIF(CR$7:CR43,"&lt;3"),0))</f>
        <v/>
      </c>
      <c r="CT43" t="str">
        <f t="shared" si="17"/>
        <v/>
      </c>
    </row>
    <row r="44" spans="1:98"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22</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24</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21</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20</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114"/>
      <c r="AX44" s="21" t="str">
        <f t="shared" si="8"/>
        <v/>
      </c>
      <c r="AY44" t="str">
        <f>_xlfn.XLOOKUP(AS44,Admin!$A$2:$A$601,Admin!$F$2:$F$601,"",0)</f>
        <v/>
      </c>
      <c r="AZ44">
        <f>COUNTIF(AY$7:AY44,AY44)</f>
        <v>21</v>
      </c>
      <c r="BA44" t="str">
        <f>IF(AW44=0,"",IF(AZ44&lt;3,COUNTIF(AZ$7:AZ44,"&lt;3"),0))</f>
        <v/>
      </c>
      <c r="BB44" t="str">
        <f t="shared" si="9"/>
        <v/>
      </c>
      <c r="BD44" s="45"/>
      <c r="BE44" s="21" t="str">
        <f>_xlfn.XLOOKUP(BD44,Admin!$A$2:$A$601,Admin!$C$2:$C$601,"",0)</f>
        <v/>
      </c>
      <c r="BF44" s="21" t="str">
        <f>_xlfn.XLOOKUP(BD44,Admin!$A$2:$A$601,Admin!$D$2:$D$601,"",0)</f>
        <v/>
      </c>
      <c r="BG44" s="21" t="str">
        <f>_xlfn.XLOOKUP(BD44,Admin!$A$2:$A$601,Admin!$E$2:$E$601,"",0)</f>
        <v/>
      </c>
      <c r="BH44" s="114"/>
      <c r="BI44" s="21" t="str">
        <f t="shared" si="10"/>
        <v/>
      </c>
      <c r="BJ44" t="str">
        <f>_xlfn.XLOOKUP(BD44,Admin!$A$2:$A$601,Admin!$F$2:$F$601,"",0)</f>
        <v/>
      </c>
      <c r="BK44">
        <f>COUNTIF(BJ$7:BJ44,BJ44)</f>
        <v>29</v>
      </c>
      <c r="BL44" t="str">
        <f>IF(BH44=0,"",IF(BK44&lt;3,COUNTIF(BK$7:BK44,"&lt;3"),0))</f>
        <v/>
      </c>
      <c r="BM44" t="str">
        <f t="shared" si="11"/>
        <v/>
      </c>
      <c r="BO44" s="45"/>
      <c r="BP44" s="21" t="str">
        <f>_xlfn.XLOOKUP(BO44,Admin!$A$2:$A$601,Admin!$C$2:$C$601,"",0)</f>
        <v/>
      </c>
      <c r="BQ44" s="21" t="str">
        <f>_xlfn.XLOOKUP(BO44,Admin!$A$2:$A$601,Admin!$D$2:$D$601,"",0)</f>
        <v/>
      </c>
      <c r="BR44" s="21" t="str">
        <f>_xlfn.XLOOKUP(BO44,Admin!$A$2:$A$601,Admin!$E$2:$E$601,"",0)</f>
        <v/>
      </c>
      <c r="BS44" s="114"/>
      <c r="BT44" s="21" t="str">
        <f t="shared" si="12"/>
        <v/>
      </c>
      <c r="BU44" t="str">
        <f>_xlfn.XLOOKUP(BO44,Admin!$A$2:$A$601,Admin!$F$2:$F$601,"",0)</f>
        <v/>
      </c>
      <c r="BV44">
        <f>COUNTIF(BU$7:BU44,BU44)</f>
        <v>25</v>
      </c>
      <c r="BW44" t="str">
        <f>IF(BS44=0,"",IF(BV44&lt;3,COUNTIF(BV$7:BV44,"&lt;3"),0))</f>
        <v/>
      </c>
      <c r="BX44" t="str">
        <f t="shared" si="13"/>
        <v/>
      </c>
      <c r="BZ44" s="45"/>
      <c r="CA44" s="21" t="str">
        <f>_xlfn.XLOOKUP(BZ44,Admin!$A$2:$A$601,Admin!$C$2:$C$601,"",0)</f>
        <v/>
      </c>
      <c r="CB44" s="21" t="str">
        <f>_xlfn.XLOOKUP(BZ44,Admin!$A$2:$A$601,Admin!$D$2:$D$601,"",0)</f>
        <v/>
      </c>
      <c r="CC44" s="21" t="str">
        <f>_xlfn.XLOOKUP(BZ44,Admin!$A$2:$A$601,Admin!$E$2:$E$601,"",0)</f>
        <v/>
      </c>
      <c r="CD44" s="84"/>
      <c r="CE44" s="21" t="str">
        <f t="shared" si="14"/>
        <v/>
      </c>
      <c r="CF44" t="str">
        <f>_xlfn.XLOOKUP(BZ44,Admin!$A$2:$A$601,Admin!$F$2:$F$601,"",0)</f>
        <v/>
      </c>
      <c r="CG44">
        <f>COUNTIF(CF$7:CF44,CF44)</f>
        <v>29</v>
      </c>
      <c r="CH44" t="str">
        <f>IF(CD44=0,"",IF(CG44&lt;3,COUNTIF(CG$7:CG44,"&lt;3"),0))</f>
        <v/>
      </c>
      <c r="CI44" t="str">
        <f t="shared" si="15"/>
        <v/>
      </c>
      <c r="CK44" s="45"/>
      <c r="CL44" s="21" t="str">
        <f>_xlfn.XLOOKUP(CK44,Admin!$A$2:$A$601,Admin!$C$2:$C$601,"",0)</f>
        <v/>
      </c>
      <c r="CM44" s="21" t="str">
        <f>_xlfn.XLOOKUP(CK44,Admin!$A$2:$A$601,Admin!$D$2:$D$601,"",0)</f>
        <v/>
      </c>
      <c r="CN44" s="21" t="str">
        <f>_xlfn.XLOOKUP(CK44,Admin!$A$2:$A$601,Admin!$E$2:$E$601,"",0)</f>
        <v/>
      </c>
      <c r="CO44" s="84"/>
      <c r="CP44" s="21" t="str">
        <f t="shared" si="16"/>
        <v/>
      </c>
      <c r="CQ44" t="str">
        <f>_xlfn.XLOOKUP(CK44,Admin!$A$2:$A$601,Admin!$F$2:$F$601,"",0)</f>
        <v/>
      </c>
      <c r="CR44">
        <f>COUNTIF(CQ$7:CQ44,CQ44)</f>
        <v>37</v>
      </c>
      <c r="CS44" t="str">
        <f>IF(CO44=0,"",IF(CR44&lt;3,COUNTIF(CR$7:CR44,"&lt;3"),0))</f>
        <v/>
      </c>
      <c r="CT44" t="str">
        <f t="shared" si="17"/>
        <v/>
      </c>
    </row>
    <row r="45" spans="1:98"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23</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25</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22</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21</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114"/>
      <c r="AX45" s="21" t="str">
        <f t="shared" si="8"/>
        <v/>
      </c>
      <c r="AY45" t="str">
        <f>_xlfn.XLOOKUP(AS45,Admin!$A$2:$A$601,Admin!$F$2:$F$601,"",0)</f>
        <v/>
      </c>
      <c r="AZ45">
        <f>COUNTIF(AY$7:AY45,AY45)</f>
        <v>22</v>
      </c>
      <c r="BA45" t="str">
        <f>IF(AW45=0,"",IF(AZ45&lt;3,COUNTIF(AZ$7:AZ45,"&lt;3"),0))</f>
        <v/>
      </c>
      <c r="BB45" t="str">
        <f t="shared" si="9"/>
        <v/>
      </c>
      <c r="BD45" s="45"/>
      <c r="BE45" s="21" t="str">
        <f>_xlfn.XLOOKUP(BD45,Admin!$A$2:$A$601,Admin!$C$2:$C$601,"",0)</f>
        <v/>
      </c>
      <c r="BF45" s="21" t="str">
        <f>_xlfn.XLOOKUP(BD45,Admin!$A$2:$A$601,Admin!$D$2:$D$601,"",0)</f>
        <v/>
      </c>
      <c r="BG45" s="21" t="str">
        <f>_xlfn.XLOOKUP(BD45,Admin!$A$2:$A$601,Admin!$E$2:$E$601,"",0)</f>
        <v/>
      </c>
      <c r="BH45" s="114"/>
      <c r="BI45" s="21" t="str">
        <f t="shared" si="10"/>
        <v/>
      </c>
      <c r="BJ45" t="str">
        <f>_xlfn.XLOOKUP(BD45,Admin!$A$2:$A$601,Admin!$F$2:$F$601,"",0)</f>
        <v/>
      </c>
      <c r="BK45">
        <f>COUNTIF(BJ$7:BJ45,BJ45)</f>
        <v>30</v>
      </c>
      <c r="BL45" t="str">
        <f>IF(BH45=0,"",IF(BK45&lt;3,COUNTIF(BK$7:BK45,"&lt;3"),0))</f>
        <v/>
      </c>
      <c r="BM45" t="str">
        <f t="shared" si="11"/>
        <v/>
      </c>
      <c r="BO45" s="45"/>
      <c r="BP45" s="21" t="str">
        <f>_xlfn.XLOOKUP(BO45,Admin!$A$2:$A$601,Admin!$C$2:$C$601,"",0)</f>
        <v/>
      </c>
      <c r="BQ45" s="21" t="str">
        <f>_xlfn.XLOOKUP(BO45,Admin!$A$2:$A$601,Admin!$D$2:$D$601,"",0)</f>
        <v/>
      </c>
      <c r="BR45" s="21" t="str">
        <f>_xlfn.XLOOKUP(BO45,Admin!$A$2:$A$601,Admin!$E$2:$E$601,"",0)</f>
        <v/>
      </c>
      <c r="BS45" s="114"/>
      <c r="BT45" s="21" t="str">
        <f t="shared" si="12"/>
        <v/>
      </c>
      <c r="BU45" t="str">
        <f>_xlfn.XLOOKUP(BO45,Admin!$A$2:$A$601,Admin!$F$2:$F$601,"",0)</f>
        <v/>
      </c>
      <c r="BV45">
        <f>COUNTIF(BU$7:BU45,BU45)</f>
        <v>26</v>
      </c>
      <c r="BW45" t="str">
        <f>IF(BS45=0,"",IF(BV45&lt;3,COUNTIF(BV$7:BV45,"&lt;3"),0))</f>
        <v/>
      </c>
      <c r="BX45" t="str">
        <f t="shared" si="13"/>
        <v/>
      </c>
      <c r="BZ45" s="45"/>
      <c r="CA45" s="21" t="str">
        <f>_xlfn.XLOOKUP(BZ45,Admin!$A$2:$A$601,Admin!$C$2:$C$601,"",0)</f>
        <v/>
      </c>
      <c r="CB45" s="21" t="str">
        <f>_xlfn.XLOOKUP(BZ45,Admin!$A$2:$A$601,Admin!$D$2:$D$601,"",0)</f>
        <v/>
      </c>
      <c r="CC45" s="21" t="str">
        <f>_xlfn.XLOOKUP(BZ45,Admin!$A$2:$A$601,Admin!$E$2:$E$601,"",0)</f>
        <v/>
      </c>
      <c r="CD45" s="84"/>
      <c r="CE45" s="21" t="str">
        <f t="shared" si="14"/>
        <v/>
      </c>
      <c r="CF45" t="str">
        <f>_xlfn.XLOOKUP(BZ45,Admin!$A$2:$A$601,Admin!$F$2:$F$601,"",0)</f>
        <v/>
      </c>
      <c r="CG45">
        <f>COUNTIF(CF$7:CF45,CF45)</f>
        <v>30</v>
      </c>
      <c r="CH45" t="str">
        <f>IF(CD45=0,"",IF(CG45&lt;3,COUNTIF(CG$7:CG45,"&lt;3"),0))</f>
        <v/>
      </c>
      <c r="CI45" t="str">
        <f t="shared" si="15"/>
        <v/>
      </c>
      <c r="CK45" s="45"/>
      <c r="CL45" s="21" t="str">
        <f>_xlfn.XLOOKUP(CK45,Admin!$A$2:$A$601,Admin!$C$2:$C$601,"",0)</f>
        <v/>
      </c>
      <c r="CM45" s="21" t="str">
        <f>_xlfn.XLOOKUP(CK45,Admin!$A$2:$A$601,Admin!$D$2:$D$601,"",0)</f>
        <v/>
      </c>
      <c r="CN45" s="21" t="str">
        <f>_xlfn.XLOOKUP(CK45,Admin!$A$2:$A$601,Admin!$E$2:$E$601,"",0)</f>
        <v/>
      </c>
      <c r="CO45" s="84"/>
      <c r="CP45" s="21" t="str">
        <f t="shared" si="16"/>
        <v/>
      </c>
      <c r="CQ45" t="str">
        <f>_xlfn.XLOOKUP(CK45,Admin!$A$2:$A$601,Admin!$F$2:$F$601,"",0)</f>
        <v/>
      </c>
      <c r="CR45">
        <f>COUNTIF(CQ$7:CQ45,CQ45)</f>
        <v>38</v>
      </c>
      <c r="CS45" t="str">
        <f>IF(CO45=0,"",IF(CR45&lt;3,COUNTIF(CR$7:CR45,"&lt;3"),0))</f>
        <v/>
      </c>
      <c r="CT45" t="str">
        <f t="shared" si="17"/>
        <v/>
      </c>
    </row>
    <row r="46" spans="1:98"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24</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26</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23</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22</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114"/>
      <c r="AX46" s="21" t="str">
        <f t="shared" si="8"/>
        <v/>
      </c>
      <c r="AY46" t="str">
        <f>_xlfn.XLOOKUP(AS46,Admin!$A$2:$A$601,Admin!$F$2:$F$601,"",0)</f>
        <v/>
      </c>
      <c r="AZ46">
        <f>COUNTIF(AY$7:AY46,AY46)</f>
        <v>23</v>
      </c>
      <c r="BA46" t="str">
        <f>IF(AW46=0,"",IF(AZ46&lt;3,COUNTIF(AZ$7:AZ46,"&lt;3"),0))</f>
        <v/>
      </c>
      <c r="BB46" t="str">
        <f t="shared" si="9"/>
        <v/>
      </c>
      <c r="BD46" s="45"/>
      <c r="BE46" s="21" t="str">
        <f>_xlfn.XLOOKUP(BD46,Admin!$A$2:$A$601,Admin!$C$2:$C$601,"",0)</f>
        <v/>
      </c>
      <c r="BF46" s="21" t="str">
        <f>_xlfn.XLOOKUP(BD46,Admin!$A$2:$A$601,Admin!$D$2:$D$601,"",0)</f>
        <v/>
      </c>
      <c r="BG46" s="21" t="str">
        <f>_xlfn.XLOOKUP(BD46,Admin!$A$2:$A$601,Admin!$E$2:$E$601,"",0)</f>
        <v/>
      </c>
      <c r="BH46" s="114"/>
      <c r="BI46" s="21" t="str">
        <f t="shared" si="10"/>
        <v/>
      </c>
      <c r="BJ46" t="str">
        <f>_xlfn.XLOOKUP(BD46,Admin!$A$2:$A$601,Admin!$F$2:$F$601,"",0)</f>
        <v/>
      </c>
      <c r="BK46">
        <f>COUNTIF(BJ$7:BJ46,BJ46)</f>
        <v>31</v>
      </c>
      <c r="BL46" t="str">
        <f>IF(BH46=0,"",IF(BK46&lt;3,COUNTIF(BK$7:BK46,"&lt;3"),0))</f>
        <v/>
      </c>
      <c r="BM46" t="str">
        <f t="shared" si="11"/>
        <v/>
      </c>
      <c r="BO46" s="45"/>
      <c r="BP46" s="21" t="str">
        <f>_xlfn.XLOOKUP(BO46,Admin!$A$2:$A$601,Admin!$C$2:$C$601,"",0)</f>
        <v/>
      </c>
      <c r="BQ46" s="21" t="str">
        <f>_xlfn.XLOOKUP(BO46,Admin!$A$2:$A$601,Admin!$D$2:$D$601,"",0)</f>
        <v/>
      </c>
      <c r="BR46" s="21" t="str">
        <f>_xlfn.XLOOKUP(BO46,Admin!$A$2:$A$601,Admin!$E$2:$E$601,"",0)</f>
        <v/>
      </c>
      <c r="BS46" s="114"/>
      <c r="BT46" s="21" t="str">
        <f t="shared" si="12"/>
        <v/>
      </c>
      <c r="BU46" t="str">
        <f>_xlfn.XLOOKUP(BO46,Admin!$A$2:$A$601,Admin!$F$2:$F$601,"",0)</f>
        <v/>
      </c>
      <c r="BV46">
        <f>COUNTIF(BU$7:BU46,BU46)</f>
        <v>27</v>
      </c>
      <c r="BW46" t="str">
        <f>IF(BS46=0,"",IF(BV46&lt;3,COUNTIF(BV$7:BV46,"&lt;3"),0))</f>
        <v/>
      </c>
      <c r="BX46" t="str">
        <f t="shared" si="13"/>
        <v/>
      </c>
      <c r="BZ46" s="45"/>
      <c r="CA46" s="21" t="str">
        <f>_xlfn.XLOOKUP(BZ46,Admin!$A$2:$A$601,Admin!$C$2:$C$601,"",0)</f>
        <v/>
      </c>
      <c r="CB46" s="21" t="str">
        <f>_xlfn.XLOOKUP(BZ46,Admin!$A$2:$A$601,Admin!$D$2:$D$601,"",0)</f>
        <v/>
      </c>
      <c r="CC46" s="21" t="str">
        <f>_xlfn.XLOOKUP(BZ46,Admin!$A$2:$A$601,Admin!$E$2:$E$601,"",0)</f>
        <v/>
      </c>
      <c r="CD46" s="84"/>
      <c r="CE46" s="21" t="str">
        <f t="shared" si="14"/>
        <v/>
      </c>
      <c r="CF46" t="str">
        <f>_xlfn.XLOOKUP(BZ46,Admin!$A$2:$A$601,Admin!$F$2:$F$601,"",0)</f>
        <v/>
      </c>
      <c r="CG46">
        <f>COUNTIF(CF$7:CF46,CF46)</f>
        <v>31</v>
      </c>
      <c r="CH46" t="str">
        <f>IF(CD46=0,"",IF(CG46&lt;3,COUNTIF(CG$7:CG46,"&lt;3"),0))</f>
        <v/>
      </c>
      <c r="CI46" t="str">
        <f t="shared" si="15"/>
        <v/>
      </c>
      <c r="CK46" s="45"/>
      <c r="CL46" s="21" t="str">
        <f>_xlfn.XLOOKUP(CK46,Admin!$A$2:$A$601,Admin!$C$2:$C$601,"",0)</f>
        <v/>
      </c>
      <c r="CM46" s="21" t="str">
        <f>_xlfn.XLOOKUP(CK46,Admin!$A$2:$A$601,Admin!$D$2:$D$601,"",0)</f>
        <v/>
      </c>
      <c r="CN46" s="21" t="str">
        <f>_xlfn.XLOOKUP(CK46,Admin!$A$2:$A$601,Admin!$E$2:$E$601,"",0)</f>
        <v/>
      </c>
      <c r="CO46" s="84"/>
      <c r="CP46" s="21" t="str">
        <f t="shared" si="16"/>
        <v/>
      </c>
      <c r="CQ46" t="str">
        <f>_xlfn.XLOOKUP(CK46,Admin!$A$2:$A$601,Admin!$F$2:$F$601,"",0)</f>
        <v/>
      </c>
      <c r="CR46">
        <f>COUNTIF(CQ$7:CQ46,CQ46)</f>
        <v>39</v>
      </c>
      <c r="CS46" t="str">
        <f>IF(CO46=0,"",IF(CR46&lt;3,COUNTIF(CR$7:CR46,"&lt;3"),0))</f>
        <v/>
      </c>
      <c r="CT46" t="str">
        <f t="shared" si="17"/>
        <v/>
      </c>
    </row>
    <row r="47" spans="1:98"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25</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27</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24</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23</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114"/>
      <c r="AX47" s="21" t="str">
        <f t="shared" si="8"/>
        <v/>
      </c>
      <c r="AY47" t="str">
        <f>_xlfn.XLOOKUP(AS47,Admin!$A$2:$A$601,Admin!$F$2:$F$601,"",0)</f>
        <v/>
      </c>
      <c r="AZ47">
        <f>COUNTIF(AY$7:AY47,AY47)</f>
        <v>24</v>
      </c>
      <c r="BA47" t="str">
        <f>IF(AW47=0,"",IF(AZ47&lt;3,COUNTIF(AZ$7:AZ47,"&lt;3"),0))</f>
        <v/>
      </c>
      <c r="BB47" t="str">
        <f t="shared" si="9"/>
        <v/>
      </c>
      <c r="BD47" s="45"/>
      <c r="BE47" s="21" t="str">
        <f>_xlfn.XLOOKUP(BD47,Admin!$A$2:$A$601,Admin!$C$2:$C$601,"",0)</f>
        <v/>
      </c>
      <c r="BF47" s="21" t="str">
        <f>_xlfn.XLOOKUP(BD47,Admin!$A$2:$A$601,Admin!$D$2:$D$601,"",0)</f>
        <v/>
      </c>
      <c r="BG47" s="21" t="str">
        <f>_xlfn.XLOOKUP(BD47,Admin!$A$2:$A$601,Admin!$E$2:$E$601,"",0)</f>
        <v/>
      </c>
      <c r="BH47" s="114"/>
      <c r="BI47" s="21" t="str">
        <f t="shared" si="10"/>
        <v/>
      </c>
      <c r="BJ47" t="str">
        <f>_xlfn.XLOOKUP(BD47,Admin!$A$2:$A$601,Admin!$F$2:$F$601,"",0)</f>
        <v/>
      </c>
      <c r="BK47">
        <f>COUNTIF(BJ$7:BJ47,BJ47)</f>
        <v>32</v>
      </c>
      <c r="BL47" t="str">
        <f>IF(BH47=0,"",IF(BK47&lt;3,COUNTIF(BK$7:BK47,"&lt;3"),0))</f>
        <v/>
      </c>
      <c r="BM47" t="str">
        <f t="shared" si="11"/>
        <v/>
      </c>
      <c r="BO47" s="45"/>
      <c r="BP47" s="21" t="str">
        <f>_xlfn.XLOOKUP(BO47,Admin!$A$2:$A$601,Admin!$C$2:$C$601,"",0)</f>
        <v/>
      </c>
      <c r="BQ47" s="21" t="str">
        <f>_xlfn.XLOOKUP(BO47,Admin!$A$2:$A$601,Admin!$D$2:$D$601,"",0)</f>
        <v/>
      </c>
      <c r="BR47" s="21" t="str">
        <f>_xlfn.XLOOKUP(BO47,Admin!$A$2:$A$601,Admin!$E$2:$E$601,"",0)</f>
        <v/>
      </c>
      <c r="BS47" s="114"/>
      <c r="BT47" s="21" t="str">
        <f t="shared" si="12"/>
        <v/>
      </c>
      <c r="BU47" t="str">
        <f>_xlfn.XLOOKUP(BO47,Admin!$A$2:$A$601,Admin!$F$2:$F$601,"",0)</f>
        <v/>
      </c>
      <c r="BV47">
        <f>COUNTIF(BU$7:BU47,BU47)</f>
        <v>28</v>
      </c>
      <c r="BW47" t="str">
        <f>IF(BS47=0,"",IF(BV47&lt;3,COUNTIF(BV$7:BV47,"&lt;3"),0))</f>
        <v/>
      </c>
      <c r="BX47" t="str">
        <f t="shared" si="13"/>
        <v/>
      </c>
      <c r="BZ47" s="45"/>
      <c r="CA47" s="21" t="str">
        <f>_xlfn.XLOOKUP(BZ47,Admin!$A$2:$A$601,Admin!$C$2:$C$601,"",0)</f>
        <v/>
      </c>
      <c r="CB47" s="21" t="str">
        <f>_xlfn.XLOOKUP(BZ47,Admin!$A$2:$A$601,Admin!$D$2:$D$601,"",0)</f>
        <v/>
      </c>
      <c r="CC47" s="21" t="str">
        <f>_xlfn.XLOOKUP(BZ47,Admin!$A$2:$A$601,Admin!$E$2:$E$601,"",0)</f>
        <v/>
      </c>
      <c r="CD47" s="84"/>
      <c r="CE47" s="21" t="str">
        <f t="shared" si="14"/>
        <v/>
      </c>
      <c r="CF47" t="str">
        <f>_xlfn.XLOOKUP(BZ47,Admin!$A$2:$A$601,Admin!$F$2:$F$601,"",0)</f>
        <v/>
      </c>
      <c r="CG47">
        <f>COUNTIF(CF$7:CF47,CF47)</f>
        <v>32</v>
      </c>
      <c r="CH47" t="str">
        <f>IF(CD47=0,"",IF(CG47&lt;3,COUNTIF(CG$7:CG47,"&lt;3"),0))</f>
        <v/>
      </c>
      <c r="CI47" t="str">
        <f t="shared" si="15"/>
        <v/>
      </c>
      <c r="CK47" s="45"/>
      <c r="CL47" s="21" t="str">
        <f>_xlfn.XLOOKUP(CK47,Admin!$A$2:$A$601,Admin!$C$2:$C$601,"",0)</f>
        <v/>
      </c>
      <c r="CM47" s="21" t="str">
        <f>_xlfn.XLOOKUP(CK47,Admin!$A$2:$A$601,Admin!$D$2:$D$601,"",0)</f>
        <v/>
      </c>
      <c r="CN47" s="21" t="str">
        <f>_xlfn.XLOOKUP(CK47,Admin!$A$2:$A$601,Admin!$E$2:$E$601,"",0)</f>
        <v/>
      </c>
      <c r="CO47" s="84"/>
      <c r="CP47" s="21" t="str">
        <f t="shared" si="16"/>
        <v/>
      </c>
      <c r="CQ47" t="str">
        <f>_xlfn.XLOOKUP(CK47,Admin!$A$2:$A$601,Admin!$F$2:$F$601,"",0)</f>
        <v/>
      </c>
      <c r="CR47">
        <f>COUNTIF(CQ$7:CQ47,CQ47)</f>
        <v>40</v>
      </c>
      <c r="CS47" t="str">
        <f>IF(CO47=0,"",IF(CR47&lt;3,COUNTIF(CR$7:CR47,"&lt;3"),0))</f>
        <v/>
      </c>
      <c r="CT47" t="str">
        <f t="shared" si="17"/>
        <v/>
      </c>
    </row>
    <row r="48" spans="1:98"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26</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28</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25</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24</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114"/>
      <c r="AX48" s="21" t="str">
        <f t="shared" si="8"/>
        <v/>
      </c>
      <c r="AY48" t="str">
        <f>_xlfn.XLOOKUP(AS48,Admin!$A$2:$A$601,Admin!$F$2:$F$601,"",0)</f>
        <v/>
      </c>
      <c r="AZ48">
        <f>COUNTIF(AY$7:AY48,AY48)</f>
        <v>25</v>
      </c>
      <c r="BA48" t="str">
        <f>IF(AW48=0,"",IF(AZ48&lt;3,COUNTIF(AZ$7:AZ48,"&lt;3"),0))</f>
        <v/>
      </c>
      <c r="BB48" t="str">
        <f t="shared" si="9"/>
        <v/>
      </c>
      <c r="BD48" s="45"/>
      <c r="BE48" s="21" t="str">
        <f>_xlfn.XLOOKUP(BD48,Admin!$A$2:$A$601,Admin!$C$2:$C$601,"",0)</f>
        <v/>
      </c>
      <c r="BF48" s="21" t="str">
        <f>_xlfn.XLOOKUP(BD48,Admin!$A$2:$A$601,Admin!$D$2:$D$601,"",0)</f>
        <v/>
      </c>
      <c r="BG48" s="21" t="str">
        <f>_xlfn.XLOOKUP(BD48,Admin!$A$2:$A$601,Admin!$E$2:$E$601,"",0)</f>
        <v/>
      </c>
      <c r="BH48" s="114"/>
      <c r="BI48" s="21" t="str">
        <f t="shared" si="10"/>
        <v/>
      </c>
      <c r="BJ48" t="str">
        <f>_xlfn.XLOOKUP(BD48,Admin!$A$2:$A$601,Admin!$F$2:$F$601,"",0)</f>
        <v/>
      </c>
      <c r="BK48">
        <f>COUNTIF(BJ$7:BJ48,BJ48)</f>
        <v>33</v>
      </c>
      <c r="BL48" t="str">
        <f>IF(BH48=0,"",IF(BK48&lt;3,COUNTIF(BK$7:BK48,"&lt;3"),0))</f>
        <v/>
      </c>
      <c r="BM48" t="str">
        <f t="shared" si="11"/>
        <v/>
      </c>
      <c r="BO48" s="45"/>
      <c r="BP48" s="21" t="str">
        <f>_xlfn.XLOOKUP(BO48,Admin!$A$2:$A$601,Admin!$C$2:$C$601,"",0)</f>
        <v/>
      </c>
      <c r="BQ48" s="21" t="str">
        <f>_xlfn.XLOOKUP(BO48,Admin!$A$2:$A$601,Admin!$D$2:$D$601,"",0)</f>
        <v/>
      </c>
      <c r="BR48" s="21" t="str">
        <f>_xlfn.XLOOKUP(BO48,Admin!$A$2:$A$601,Admin!$E$2:$E$601,"",0)</f>
        <v/>
      </c>
      <c r="BS48" s="114"/>
      <c r="BT48" s="21" t="str">
        <f t="shared" si="12"/>
        <v/>
      </c>
      <c r="BU48" t="str">
        <f>_xlfn.XLOOKUP(BO48,Admin!$A$2:$A$601,Admin!$F$2:$F$601,"",0)</f>
        <v/>
      </c>
      <c r="BV48">
        <f>COUNTIF(BU$7:BU48,BU48)</f>
        <v>29</v>
      </c>
      <c r="BW48" t="str">
        <f>IF(BS48=0,"",IF(BV48&lt;3,COUNTIF(BV$7:BV48,"&lt;3"),0))</f>
        <v/>
      </c>
      <c r="BX48" t="str">
        <f t="shared" si="13"/>
        <v/>
      </c>
      <c r="BZ48" s="45"/>
      <c r="CA48" s="21" t="str">
        <f>_xlfn.XLOOKUP(BZ48,Admin!$A$2:$A$601,Admin!$C$2:$C$601,"",0)</f>
        <v/>
      </c>
      <c r="CB48" s="21" t="str">
        <f>_xlfn.XLOOKUP(BZ48,Admin!$A$2:$A$601,Admin!$D$2:$D$601,"",0)</f>
        <v/>
      </c>
      <c r="CC48" s="21" t="str">
        <f>_xlfn.XLOOKUP(BZ48,Admin!$A$2:$A$601,Admin!$E$2:$E$601,"",0)</f>
        <v/>
      </c>
      <c r="CD48" s="84"/>
      <c r="CE48" s="21" t="str">
        <f t="shared" si="14"/>
        <v/>
      </c>
      <c r="CF48" t="str">
        <f>_xlfn.XLOOKUP(BZ48,Admin!$A$2:$A$601,Admin!$F$2:$F$601,"",0)</f>
        <v/>
      </c>
      <c r="CG48">
        <f>COUNTIF(CF$7:CF48,CF48)</f>
        <v>33</v>
      </c>
      <c r="CH48" t="str">
        <f>IF(CD48=0,"",IF(CG48&lt;3,COUNTIF(CG$7:CG48,"&lt;3"),0))</f>
        <v/>
      </c>
      <c r="CI48" t="str">
        <f t="shared" si="15"/>
        <v/>
      </c>
      <c r="CK48" s="45"/>
      <c r="CL48" s="21" t="str">
        <f>_xlfn.XLOOKUP(CK48,Admin!$A$2:$A$601,Admin!$C$2:$C$601,"",0)</f>
        <v/>
      </c>
      <c r="CM48" s="21" t="str">
        <f>_xlfn.XLOOKUP(CK48,Admin!$A$2:$A$601,Admin!$D$2:$D$601,"",0)</f>
        <v/>
      </c>
      <c r="CN48" s="21" t="str">
        <f>_xlfn.XLOOKUP(CK48,Admin!$A$2:$A$601,Admin!$E$2:$E$601,"",0)</f>
        <v/>
      </c>
      <c r="CO48" s="84"/>
      <c r="CP48" s="21" t="str">
        <f t="shared" si="16"/>
        <v/>
      </c>
      <c r="CQ48" t="str">
        <f>_xlfn.XLOOKUP(CK48,Admin!$A$2:$A$601,Admin!$F$2:$F$601,"",0)</f>
        <v/>
      </c>
      <c r="CR48">
        <f>COUNTIF(CQ$7:CQ48,CQ48)</f>
        <v>41</v>
      </c>
      <c r="CS48" t="str">
        <f>IF(CO48=0,"",IF(CR48&lt;3,COUNTIF(CR$7:CR48,"&lt;3"),0))</f>
        <v/>
      </c>
      <c r="CT48" t="str">
        <f t="shared" si="17"/>
        <v/>
      </c>
    </row>
    <row r="49" spans="1:98"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27</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29</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26</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25</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114"/>
      <c r="AX49" s="21" t="str">
        <f t="shared" si="8"/>
        <v/>
      </c>
      <c r="AY49" t="str">
        <f>_xlfn.XLOOKUP(AS49,Admin!$A$2:$A$601,Admin!$F$2:$F$601,"",0)</f>
        <v/>
      </c>
      <c r="AZ49">
        <f>COUNTIF(AY$7:AY49,AY49)</f>
        <v>26</v>
      </c>
      <c r="BA49" t="str">
        <f>IF(AW49=0,"",IF(AZ49&lt;3,COUNTIF(AZ$7:AZ49,"&lt;3"),0))</f>
        <v/>
      </c>
      <c r="BB49" t="str">
        <f t="shared" si="9"/>
        <v/>
      </c>
      <c r="BD49" s="45"/>
      <c r="BE49" s="21" t="str">
        <f>_xlfn.XLOOKUP(BD49,Admin!$A$2:$A$601,Admin!$C$2:$C$601,"",0)</f>
        <v/>
      </c>
      <c r="BF49" s="21" t="str">
        <f>_xlfn.XLOOKUP(BD49,Admin!$A$2:$A$601,Admin!$D$2:$D$601,"",0)</f>
        <v/>
      </c>
      <c r="BG49" s="21" t="str">
        <f>_xlfn.XLOOKUP(BD49,Admin!$A$2:$A$601,Admin!$E$2:$E$601,"",0)</f>
        <v/>
      </c>
      <c r="BH49" s="114"/>
      <c r="BI49" s="21" t="str">
        <f t="shared" si="10"/>
        <v/>
      </c>
      <c r="BJ49" t="str">
        <f>_xlfn.XLOOKUP(BD49,Admin!$A$2:$A$601,Admin!$F$2:$F$601,"",0)</f>
        <v/>
      </c>
      <c r="BK49">
        <f>COUNTIF(BJ$7:BJ49,BJ49)</f>
        <v>34</v>
      </c>
      <c r="BL49" t="str">
        <f>IF(BH49=0,"",IF(BK49&lt;3,COUNTIF(BK$7:BK49,"&lt;3"),0))</f>
        <v/>
      </c>
      <c r="BM49" t="str">
        <f t="shared" si="11"/>
        <v/>
      </c>
      <c r="BO49" s="45"/>
      <c r="BP49" s="21" t="str">
        <f>_xlfn.XLOOKUP(BO49,Admin!$A$2:$A$601,Admin!$C$2:$C$601,"",0)</f>
        <v/>
      </c>
      <c r="BQ49" s="21" t="str">
        <f>_xlfn.XLOOKUP(BO49,Admin!$A$2:$A$601,Admin!$D$2:$D$601,"",0)</f>
        <v/>
      </c>
      <c r="BR49" s="21" t="str">
        <f>_xlfn.XLOOKUP(BO49,Admin!$A$2:$A$601,Admin!$E$2:$E$601,"",0)</f>
        <v/>
      </c>
      <c r="BS49" s="114"/>
      <c r="BT49" s="21" t="str">
        <f t="shared" si="12"/>
        <v/>
      </c>
      <c r="BU49" t="str">
        <f>_xlfn.XLOOKUP(BO49,Admin!$A$2:$A$601,Admin!$F$2:$F$601,"",0)</f>
        <v/>
      </c>
      <c r="BV49">
        <f>COUNTIF(BU$7:BU49,BU49)</f>
        <v>30</v>
      </c>
      <c r="BW49" t="str">
        <f>IF(BS49=0,"",IF(BV49&lt;3,COUNTIF(BV$7:BV49,"&lt;3"),0))</f>
        <v/>
      </c>
      <c r="BX49" t="str">
        <f t="shared" si="13"/>
        <v/>
      </c>
      <c r="BZ49" s="45"/>
      <c r="CA49" s="21" t="str">
        <f>_xlfn.XLOOKUP(BZ49,Admin!$A$2:$A$601,Admin!$C$2:$C$601,"",0)</f>
        <v/>
      </c>
      <c r="CB49" s="21" t="str">
        <f>_xlfn.XLOOKUP(BZ49,Admin!$A$2:$A$601,Admin!$D$2:$D$601,"",0)</f>
        <v/>
      </c>
      <c r="CC49" s="21" t="str">
        <f>_xlfn.XLOOKUP(BZ49,Admin!$A$2:$A$601,Admin!$E$2:$E$601,"",0)</f>
        <v/>
      </c>
      <c r="CD49" s="84"/>
      <c r="CE49" s="21" t="str">
        <f t="shared" si="14"/>
        <v/>
      </c>
      <c r="CF49" t="str">
        <f>_xlfn.XLOOKUP(BZ49,Admin!$A$2:$A$601,Admin!$F$2:$F$601,"",0)</f>
        <v/>
      </c>
      <c r="CG49">
        <f>COUNTIF(CF$7:CF49,CF49)</f>
        <v>34</v>
      </c>
      <c r="CH49" t="str">
        <f>IF(CD49=0,"",IF(CG49&lt;3,COUNTIF(CG$7:CG49,"&lt;3"),0))</f>
        <v/>
      </c>
      <c r="CI49" t="str">
        <f t="shared" si="15"/>
        <v/>
      </c>
      <c r="CK49" s="45"/>
      <c r="CL49" s="21" t="str">
        <f>_xlfn.XLOOKUP(CK49,Admin!$A$2:$A$601,Admin!$C$2:$C$601,"",0)</f>
        <v/>
      </c>
      <c r="CM49" s="21" t="str">
        <f>_xlfn.XLOOKUP(CK49,Admin!$A$2:$A$601,Admin!$D$2:$D$601,"",0)</f>
        <v/>
      </c>
      <c r="CN49" s="21" t="str">
        <f>_xlfn.XLOOKUP(CK49,Admin!$A$2:$A$601,Admin!$E$2:$E$601,"",0)</f>
        <v/>
      </c>
      <c r="CO49" s="84"/>
      <c r="CP49" s="21" t="str">
        <f t="shared" si="16"/>
        <v/>
      </c>
      <c r="CQ49" t="str">
        <f>_xlfn.XLOOKUP(CK49,Admin!$A$2:$A$601,Admin!$F$2:$F$601,"",0)</f>
        <v/>
      </c>
      <c r="CR49">
        <f>COUNTIF(CQ$7:CQ49,CQ49)</f>
        <v>42</v>
      </c>
      <c r="CS49" t="str">
        <f>IF(CO49=0,"",IF(CR49&lt;3,COUNTIF(CR$7:CR49,"&lt;3"),0))</f>
        <v/>
      </c>
      <c r="CT49" t="str">
        <f t="shared" si="17"/>
        <v/>
      </c>
    </row>
    <row r="50" spans="1:98"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28</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30</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27</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26</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114"/>
      <c r="AX50" s="21" t="str">
        <f t="shared" si="8"/>
        <v/>
      </c>
      <c r="AY50" t="str">
        <f>_xlfn.XLOOKUP(AS50,Admin!$A$2:$A$601,Admin!$F$2:$F$601,"",0)</f>
        <v/>
      </c>
      <c r="AZ50">
        <f>COUNTIF(AY$7:AY50,AY50)</f>
        <v>27</v>
      </c>
      <c r="BA50" t="str">
        <f>IF(AW50=0,"",IF(AZ50&lt;3,COUNTIF(AZ$7:AZ50,"&lt;3"),0))</f>
        <v/>
      </c>
      <c r="BB50" t="str">
        <f t="shared" si="9"/>
        <v/>
      </c>
      <c r="BD50" s="45"/>
      <c r="BE50" s="21" t="str">
        <f>_xlfn.XLOOKUP(BD50,Admin!$A$2:$A$601,Admin!$C$2:$C$601,"",0)</f>
        <v/>
      </c>
      <c r="BF50" s="21" t="str">
        <f>_xlfn.XLOOKUP(BD50,Admin!$A$2:$A$601,Admin!$D$2:$D$601,"",0)</f>
        <v/>
      </c>
      <c r="BG50" s="21" t="str">
        <f>_xlfn.XLOOKUP(BD50,Admin!$A$2:$A$601,Admin!$E$2:$E$601,"",0)</f>
        <v/>
      </c>
      <c r="BH50" s="114"/>
      <c r="BI50" s="21" t="str">
        <f t="shared" si="10"/>
        <v/>
      </c>
      <c r="BJ50" t="str">
        <f>_xlfn.XLOOKUP(BD50,Admin!$A$2:$A$601,Admin!$F$2:$F$601,"",0)</f>
        <v/>
      </c>
      <c r="BK50">
        <f>COUNTIF(BJ$7:BJ50,BJ50)</f>
        <v>35</v>
      </c>
      <c r="BL50" t="str">
        <f>IF(BH50=0,"",IF(BK50&lt;3,COUNTIF(BK$7:BK50,"&lt;3"),0))</f>
        <v/>
      </c>
      <c r="BM50" t="str">
        <f t="shared" si="11"/>
        <v/>
      </c>
      <c r="BO50" s="45"/>
      <c r="BP50" s="21" t="str">
        <f>_xlfn.XLOOKUP(BO50,Admin!$A$2:$A$601,Admin!$C$2:$C$601,"",0)</f>
        <v/>
      </c>
      <c r="BQ50" s="21" t="str">
        <f>_xlfn.XLOOKUP(BO50,Admin!$A$2:$A$601,Admin!$D$2:$D$601,"",0)</f>
        <v/>
      </c>
      <c r="BR50" s="21" t="str">
        <f>_xlfn.XLOOKUP(BO50,Admin!$A$2:$A$601,Admin!$E$2:$E$601,"",0)</f>
        <v/>
      </c>
      <c r="BS50" s="114"/>
      <c r="BT50" s="21" t="str">
        <f t="shared" si="12"/>
        <v/>
      </c>
      <c r="BU50" t="str">
        <f>_xlfn.XLOOKUP(BO50,Admin!$A$2:$A$601,Admin!$F$2:$F$601,"",0)</f>
        <v/>
      </c>
      <c r="BV50">
        <f>COUNTIF(BU$7:BU50,BU50)</f>
        <v>31</v>
      </c>
      <c r="BW50" t="str">
        <f>IF(BS50=0,"",IF(BV50&lt;3,COUNTIF(BV$7:BV50,"&lt;3"),0))</f>
        <v/>
      </c>
      <c r="BX50" t="str">
        <f t="shared" si="13"/>
        <v/>
      </c>
      <c r="BZ50" s="45"/>
      <c r="CA50" s="21" t="str">
        <f>_xlfn.XLOOKUP(BZ50,Admin!$A$2:$A$601,Admin!$C$2:$C$601,"",0)</f>
        <v/>
      </c>
      <c r="CB50" s="21" t="str">
        <f>_xlfn.XLOOKUP(BZ50,Admin!$A$2:$A$601,Admin!$D$2:$D$601,"",0)</f>
        <v/>
      </c>
      <c r="CC50" s="21" t="str">
        <f>_xlfn.XLOOKUP(BZ50,Admin!$A$2:$A$601,Admin!$E$2:$E$601,"",0)</f>
        <v/>
      </c>
      <c r="CD50" s="84"/>
      <c r="CE50" s="21" t="str">
        <f t="shared" si="14"/>
        <v/>
      </c>
      <c r="CF50" t="str">
        <f>_xlfn.XLOOKUP(BZ50,Admin!$A$2:$A$601,Admin!$F$2:$F$601,"",0)</f>
        <v/>
      </c>
      <c r="CG50">
        <f>COUNTIF(CF$7:CF50,CF50)</f>
        <v>35</v>
      </c>
      <c r="CH50" t="str">
        <f>IF(CD50=0,"",IF(CG50&lt;3,COUNTIF(CG$7:CG50,"&lt;3"),0))</f>
        <v/>
      </c>
      <c r="CI50" t="str">
        <f t="shared" si="15"/>
        <v/>
      </c>
      <c r="CK50" s="45"/>
      <c r="CL50" s="21" t="str">
        <f>_xlfn.XLOOKUP(CK50,Admin!$A$2:$A$601,Admin!$C$2:$C$601,"",0)</f>
        <v/>
      </c>
      <c r="CM50" s="21" t="str">
        <f>_xlfn.XLOOKUP(CK50,Admin!$A$2:$A$601,Admin!$D$2:$D$601,"",0)</f>
        <v/>
      </c>
      <c r="CN50" s="21" t="str">
        <f>_xlfn.XLOOKUP(CK50,Admin!$A$2:$A$601,Admin!$E$2:$E$601,"",0)</f>
        <v/>
      </c>
      <c r="CO50" s="84"/>
      <c r="CP50" s="21" t="str">
        <f t="shared" si="16"/>
        <v/>
      </c>
      <c r="CQ50" t="str">
        <f>_xlfn.XLOOKUP(CK50,Admin!$A$2:$A$601,Admin!$F$2:$F$601,"",0)</f>
        <v/>
      </c>
      <c r="CR50">
        <f>COUNTIF(CQ$7:CQ50,CQ50)</f>
        <v>43</v>
      </c>
      <c r="CS50" t="str">
        <f>IF(CO50=0,"",IF(CR50&lt;3,COUNTIF(CR$7:CR50,"&lt;3"),0))</f>
        <v/>
      </c>
      <c r="CT50" t="str">
        <f t="shared" si="17"/>
        <v/>
      </c>
    </row>
  </sheetData>
  <sortState xmlns:xlrd2="http://schemas.microsoft.com/office/spreadsheetml/2017/richdata2" ref="CK7:CP50">
    <sortCondition ref="CP7:CP50"/>
  </sortState>
  <mergeCells count="11">
    <mergeCell ref="CJ13:CJ14"/>
    <mergeCell ref="BO3:BT3"/>
    <mergeCell ref="BZ3:CE3"/>
    <mergeCell ref="CK3:CP3"/>
    <mergeCell ref="W3:AB3"/>
    <mergeCell ref="BD3:BI3"/>
    <mergeCell ref="A1:Q1"/>
    <mergeCell ref="A3:F3"/>
    <mergeCell ref="L3:Q3"/>
    <mergeCell ref="AH3:AM3"/>
    <mergeCell ref="AS3:AX3"/>
  </mergeCells>
  <conditionalFormatting sqref="F7:F33">
    <cfRule type="duplicateValues" dxfId="144" priority="117"/>
  </conditionalFormatting>
  <conditionalFormatting sqref="Q7:Q33">
    <cfRule type="duplicateValues" dxfId="143" priority="116"/>
  </conditionalFormatting>
  <conditionalFormatting sqref="AB7:AB33">
    <cfRule type="duplicateValues" dxfId="142" priority="115"/>
  </conditionalFormatting>
  <conditionalFormatting sqref="AM7:AM33">
    <cfRule type="duplicateValues" dxfId="141" priority="114"/>
  </conditionalFormatting>
  <conditionalFormatting sqref="AX7:AX33">
    <cfRule type="duplicateValues" dxfId="140" priority="113"/>
  </conditionalFormatting>
  <conditionalFormatting sqref="BI7:BI33">
    <cfRule type="duplicateValues" dxfId="139" priority="112"/>
  </conditionalFormatting>
  <conditionalFormatting sqref="BT7:BT33">
    <cfRule type="duplicateValues" dxfId="138" priority="111"/>
  </conditionalFormatting>
  <conditionalFormatting sqref="CE7:CE33">
    <cfRule type="duplicateValues" dxfId="137" priority="110"/>
  </conditionalFormatting>
  <conditionalFormatting sqref="CP7:CP33">
    <cfRule type="duplicateValues" dxfId="136" priority="109"/>
  </conditionalFormatting>
  <conditionalFormatting sqref="CL7:CL50">
    <cfRule type="containsBlanks" dxfId="135" priority="33" stopIfTrue="1">
      <formula>LEN(TRIM(CL7))=0</formula>
    </cfRule>
    <cfRule type="containsText" dxfId="134" priority="34" operator="containsText" text="U11B">
      <formula>NOT(ISERROR(SEARCH("U11B",CL7)))</formula>
    </cfRule>
    <cfRule type="containsText" dxfId="133" priority="35" operator="containsText" text="U13">
      <formula>NOT(ISERROR(SEARCH("U13",CL7)))</formula>
    </cfRule>
    <cfRule type="containsText" dxfId="132" priority="36" operator="containsText" text="U15">
      <formula>NOT(ISERROR(SEARCH("U15",CL7)))</formula>
    </cfRule>
  </conditionalFormatting>
  <conditionalFormatting sqref="CA7:CA50">
    <cfRule type="containsBlanks" dxfId="131" priority="29" stopIfTrue="1">
      <formula>LEN(TRIM(CA7))=0</formula>
    </cfRule>
    <cfRule type="containsText" dxfId="130" priority="30" operator="containsText" text="U11B">
      <formula>NOT(ISERROR(SEARCH("U11B",CA7)))</formula>
    </cfRule>
    <cfRule type="containsText" dxfId="129" priority="31" operator="containsText" text="U13">
      <formula>NOT(ISERROR(SEARCH("U13",CA7)))</formula>
    </cfRule>
    <cfRule type="containsText" dxfId="128" priority="32" operator="containsText" text="U15">
      <formula>NOT(ISERROR(SEARCH("U15",CA7)))</formula>
    </cfRule>
  </conditionalFormatting>
  <conditionalFormatting sqref="BP7:BP50">
    <cfRule type="containsBlanks" dxfId="127" priority="25" stopIfTrue="1">
      <formula>LEN(TRIM(BP7))=0</formula>
    </cfRule>
    <cfRule type="containsText" dxfId="126" priority="26" operator="containsText" text="U11B">
      <formula>NOT(ISERROR(SEARCH("U11B",BP7)))</formula>
    </cfRule>
    <cfRule type="containsText" dxfId="125" priority="27" operator="containsText" text="U13">
      <formula>NOT(ISERROR(SEARCH("U13",BP7)))</formula>
    </cfRule>
    <cfRule type="containsText" dxfId="124" priority="28" operator="containsText" text="U15">
      <formula>NOT(ISERROR(SEARCH("U15",BP7)))</formula>
    </cfRule>
  </conditionalFormatting>
  <conditionalFormatting sqref="BE7:BE50">
    <cfRule type="containsBlanks" dxfId="123" priority="21" stopIfTrue="1">
      <formula>LEN(TRIM(BE7))=0</formula>
    </cfRule>
    <cfRule type="containsText" dxfId="122" priority="22" operator="containsText" text="U11B">
      <formula>NOT(ISERROR(SEARCH("U11B",BE7)))</formula>
    </cfRule>
    <cfRule type="containsText" dxfId="121" priority="23" operator="containsText" text="U13">
      <formula>NOT(ISERROR(SEARCH("U13",BE7)))</formula>
    </cfRule>
    <cfRule type="containsText" dxfId="120" priority="24" operator="containsText" text="U15">
      <formula>NOT(ISERROR(SEARCH("U15",BE7)))</formula>
    </cfRule>
  </conditionalFormatting>
  <conditionalFormatting sqref="AT7:AT50">
    <cfRule type="containsBlanks" dxfId="119" priority="17" stopIfTrue="1">
      <formula>LEN(TRIM(AT7))=0</formula>
    </cfRule>
    <cfRule type="containsText" dxfId="118" priority="18" operator="containsText" text="U11B">
      <formula>NOT(ISERROR(SEARCH("U11B",AT7)))</formula>
    </cfRule>
    <cfRule type="containsText" dxfId="117" priority="19" operator="containsText" text="U13">
      <formula>NOT(ISERROR(SEARCH("U13",AT7)))</formula>
    </cfRule>
    <cfRule type="containsText" dxfId="116" priority="20" operator="containsText" text="U15">
      <formula>NOT(ISERROR(SEARCH("U15",AT7)))</formula>
    </cfRule>
  </conditionalFormatting>
  <conditionalFormatting sqref="AI7:AI50">
    <cfRule type="containsBlanks" dxfId="115" priority="13" stopIfTrue="1">
      <formula>LEN(TRIM(AI7))=0</formula>
    </cfRule>
    <cfRule type="containsText" dxfId="114" priority="14" operator="containsText" text="U11B">
      <formula>NOT(ISERROR(SEARCH("U11B",AI7)))</formula>
    </cfRule>
    <cfRule type="containsText" dxfId="113" priority="15" operator="containsText" text="U13">
      <formula>NOT(ISERROR(SEARCH("U13",AI7)))</formula>
    </cfRule>
    <cfRule type="containsText" dxfId="112" priority="16" operator="containsText" text="U15">
      <formula>NOT(ISERROR(SEARCH("U15",AI7)))</formula>
    </cfRule>
  </conditionalFormatting>
  <conditionalFormatting sqref="X7:X50">
    <cfRule type="containsBlanks" dxfId="111" priority="9" stopIfTrue="1">
      <formula>LEN(TRIM(X7))=0</formula>
    </cfRule>
    <cfRule type="containsText" dxfId="110" priority="10" operator="containsText" text="U11B">
      <formula>NOT(ISERROR(SEARCH("U11B",X7)))</formula>
    </cfRule>
    <cfRule type="containsText" dxfId="109" priority="11" operator="containsText" text="U13">
      <formula>NOT(ISERROR(SEARCH("U13",X7)))</formula>
    </cfRule>
    <cfRule type="containsText" dxfId="108" priority="12" operator="containsText" text="U15">
      <formula>NOT(ISERROR(SEARCH("U15",X7)))</formula>
    </cfRule>
  </conditionalFormatting>
  <conditionalFormatting sqref="M7:M50">
    <cfRule type="containsBlanks" dxfId="107" priority="5" stopIfTrue="1">
      <formula>LEN(TRIM(M7))=0</formula>
    </cfRule>
    <cfRule type="containsText" dxfId="106" priority="6" operator="containsText" text="U11B">
      <formula>NOT(ISERROR(SEARCH("U11B",M7)))</formula>
    </cfRule>
    <cfRule type="containsText" dxfId="105" priority="7" operator="containsText" text="U13">
      <formula>NOT(ISERROR(SEARCH("U13",M7)))</formula>
    </cfRule>
    <cfRule type="containsText" dxfId="104" priority="8" operator="containsText" text="U15">
      <formula>NOT(ISERROR(SEARCH("U15",M7)))</formula>
    </cfRule>
  </conditionalFormatting>
  <conditionalFormatting sqref="B7:B50">
    <cfRule type="containsBlanks" dxfId="103" priority="1" stopIfTrue="1">
      <formula>LEN(TRIM(B7))=0</formula>
    </cfRule>
    <cfRule type="containsText" dxfId="102" priority="2" operator="containsText" text="U11B">
      <formula>NOT(ISERROR(SEARCH("U11B",B7)))</formula>
    </cfRule>
    <cfRule type="containsText" dxfId="101" priority="3" operator="containsText" text="U13">
      <formula>NOT(ISERROR(SEARCH("U13",B7)))</formula>
    </cfRule>
    <cfRule type="containsText" dxfId="100" priority="4" operator="containsText" text="U15">
      <formula>NOT(ISERROR(SEARCH("U15",B7)))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sortu11gf">
                <anchor moveWithCells="1" sizeWithCells="1">
                  <from>
                    <xdr:col>2</xdr:col>
                    <xdr:colOff>635000</xdr:colOff>
                    <xdr:row>0</xdr:row>
                    <xdr:rowOff>57150</xdr:rowOff>
                  </from>
                  <to>
                    <xdr:col>4</xdr:col>
                    <xdr:colOff>12700</xdr:colOff>
                    <xdr:row>0</xdr:row>
                    <xdr:rowOff>311150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1FAA0-3C27-4A53-9D28-F1747A19D13C}">
  <sheetPr codeName="Sheet13">
    <tabColor rgb="FF5DD5FF"/>
  </sheetPr>
  <dimension ref="A1:BI50"/>
  <sheetViews>
    <sheetView topLeftCell="W1" zoomScale="93" zoomScaleNormal="55" workbookViewId="0">
      <selection activeCell="AS6" sqref="AS6:AX50"/>
    </sheetView>
  </sheetViews>
  <sheetFormatPr defaultRowHeight="14.5" x14ac:dyDescent="0.35"/>
  <cols>
    <col min="1" max="2" width="8.7265625" customWidth="1"/>
    <col min="3" max="3" width="15.26953125" customWidth="1"/>
    <col min="4" max="4" width="18" customWidth="1"/>
    <col min="5" max="5" width="8.7265625" style="123" customWidth="1"/>
    <col min="6" max="6" width="7.6328125" customWidth="1"/>
    <col min="7" max="7" width="5" hidden="1" customWidth="1"/>
    <col min="8" max="9" width="3" hidden="1" customWidth="1"/>
    <col min="10" max="10" width="6.08984375" customWidth="1"/>
    <col min="11" max="13" width="8.7265625" customWidth="1"/>
    <col min="14" max="14" width="15.26953125" customWidth="1"/>
    <col min="15" max="15" width="18" customWidth="1"/>
    <col min="16" max="16" width="8.7265625" style="123" customWidth="1"/>
    <col min="17" max="17" width="7.6328125" customWidth="1"/>
    <col min="18" max="18" width="5" hidden="1" customWidth="1"/>
    <col min="19" max="19" width="3" hidden="1" customWidth="1"/>
    <col min="20" max="20" width="1.90625" hidden="1" customWidth="1"/>
    <col min="21" max="21" width="6.08984375" bestFit="1" customWidth="1"/>
    <col min="22" max="22" width="9.36328125" customWidth="1"/>
    <col min="25" max="25" width="15.26953125" customWidth="1"/>
    <col min="26" max="26" width="18" customWidth="1"/>
    <col min="27" max="27" width="8.7265625" style="127"/>
    <col min="28" max="28" width="7.6328125" bestFit="1" customWidth="1"/>
    <col min="29" max="29" width="5" hidden="1" customWidth="1"/>
    <col min="30" max="30" width="3" hidden="1" customWidth="1"/>
    <col min="31" max="31" width="1.90625" hidden="1" customWidth="1"/>
    <col min="32" max="32" width="6.08984375" bestFit="1" customWidth="1"/>
    <col min="36" max="36" width="15.7265625" customWidth="1"/>
    <col min="37" max="37" width="21" customWidth="1"/>
    <col min="38" max="38" width="8.7265625" style="127"/>
    <col min="39" max="39" width="7.6328125" bestFit="1" customWidth="1"/>
    <col min="40" max="40" width="5" hidden="1" customWidth="1"/>
    <col min="41" max="41" width="3" hidden="1" customWidth="1"/>
    <col min="42" max="42" width="1.90625" hidden="1" customWidth="1"/>
    <col min="43" max="43" width="6.08984375" bestFit="1" customWidth="1"/>
    <col min="47" max="47" width="15.26953125" customWidth="1"/>
    <col min="48" max="48" width="14.81640625" customWidth="1"/>
    <col min="49" max="49" width="8.7265625" style="123"/>
    <col min="50" max="50" width="7.6328125" bestFit="1" customWidth="1"/>
    <col min="51" max="51" width="5" hidden="1" customWidth="1"/>
    <col min="52" max="52" width="3" hidden="1" customWidth="1"/>
    <col min="53" max="53" width="1.90625" hidden="1" customWidth="1"/>
    <col min="54" max="54" width="6.08984375" bestFit="1" customWidth="1"/>
  </cols>
  <sheetData>
    <row r="1" spans="1:61" ht="31" x14ac:dyDescent="0.7">
      <c r="A1" s="154" t="s">
        <v>558</v>
      </c>
      <c r="B1" s="154"/>
      <c r="C1" s="154"/>
      <c r="D1" s="154"/>
      <c r="E1" s="154"/>
      <c r="F1" s="154"/>
      <c r="G1" s="154"/>
      <c r="H1" s="154"/>
      <c r="I1" s="154"/>
      <c r="J1" s="154"/>
      <c r="K1" s="154"/>
      <c r="L1" s="154"/>
      <c r="M1" s="154"/>
      <c r="N1" s="154"/>
      <c r="O1" s="154"/>
      <c r="P1" s="154"/>
      <c r="Q1" s="155"/>
      <c r="R1" s="54"/>
      <c r="S1" s="54"/>
      <c r="T1" s="54"/>
      <c r="U1" s="54"/>
      <c r="V1" s="48"/>
      <c r="W1" s="48"/>
      <c r="X1" s="48"/>
      <c r="Y1" s="48"/>
      <c r="Z1" s="48"/>
      <c r="AA1" s="124"/>
      <c r="AB1" s="48"/>
      <c r="AC1" s="48"/>
      <c r="AD1" s="48"/>
      <c r="AE1" s="48"/>
      <c r="AF1" s="48"/>
      <c r="AG1" s="48"/>
      <c r="AH1" s="48"/>
    </row>
    <row r="3" spans="1:61" x14ac:dyDescent="0.35">
      <c r="A3" s="161" t="s">
        <v>61</v>
      </c>
      <c r="B3" s="161"/>
      <c r="C3" s="161"/>
      <c r="D3" s="161"/>
      <c r="E3" s="161"/>
      <c r="F3" s="161"/>
      <c r="G3" s="60"/>
      <c r="H3" s="60"/>
      <c r="I3" s="60"/>
      <c r="J3" s="60"/>
      <c r="L3" s="161" t="s">
        <v>57</v>
      </c>
      <c r="M3" s="161"/>
      <c r="N3" s="161"/>
      <c r="O3" s="161"/>
      <c r="P3" s="161"/>
      <c r="Q3" s="161"/>
      <c r="R3" s="60"/>
      <c r="S3" s="60"/>
      <c r="T3" s="60"/>
      <c r="U3" s="60"/>
      <c r="W3" s="160" t="s">
        <v>63</v>
      </c>
      <c r="X3" s="160"/>
      <c r="Y3" s="160"/>
      <c r="Z3" s="160"/>
      <c r="AA3" s="160"/>
      <c r="AB3" s="160"/>
      <c r="AC3" s="56"/>
      <c r="AD3" s="56"/>
      <c r="AE3" s="56"/>
      <c r="AF3" s="56"/>
      <c r="AH3" s="162" t="s">
        <v>46</v>
      </c>
      <c r="AI3" s="162"/>
      <c r="AJ3" s="162"/>
      <c r="AK3" s="162"/>
      <c r="AL3" s="162"/>
      <c r="AM3" s="162"/>
      <c r="AN3" s="61"/>
      <c r="AO3" s="61"/>
      <c r="AP3" s="61"/>
      <c r="AQ3" s="61"/>
      <c r="AS3" s="166" t="s">
        <v>64</v>
      </c>
      <c r="AT3" s="166"/>
      <c r="AU3" s="166"/>
      <c r="AV3" s="166"/>
      <c r="AW3" s="166"/>
      <c r="AX3" s="166"/>
      <c r="AY3" s="59"/>
      <c r="AZ3" s="59"/>
      <c r="BA3" s="59"/>
      <c r="BB3" s="59"/>
      <c r="BD3" s="164" t="s">
        <v>58</v>
      </c>
      <c r="BE3" s="164"/>
      <c r="BF3" s="164"/>
      <c r="BG3" s="164"/>
      <c r="BH3" s="164"/>
      <c r="BI3" s="164"/>
    </row>
    <row r="4" spans="1:61"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4"/>
      <c r="AT4" s="44"/>
      <c r="AU4" s="44"/>
      <c r="AV4" s="44"/>
      <c r="AW4" s="131"/>
      <c r="AX4" s="44"/>
      <c r="AY4" s="44"/>
      <c r="AZ4" s="44"/>
      <c r="BA4" s="44"/>
      <c r="BB4" s="44"/>
      <c r="BD4" s="47"/>
      <c r="BE4" s="47"/>
      <c r="BF4" s="47"/>
      <c r="BG4" s="47"/>
      <c r="BH4" s="129"/>
      <c r="BI4" s="47"/>
    </row>
    <row r="5" spans="1:61"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4" t="s">
        <v>42</v>
      </c>
      <c r="AT5" s="44"/>
      <c r="AU5" s="44"/>
      <c r="AV5" s="44"/>
      <c r="AW5" s="131"/>
      <c r="AX5" s="44"/>
      <c r="AY5" s="44"/>
      <c r="AZ5" s="44"/>
      <c r="BA5" s="44"/>
      <c r="BB5" s="44"/>
      <c r="BD5" s="47" t="s">
        <v>42</v>
      </c>
      <c r="BE5" s="47"/>
      <c r="BF5" s="47"/>
      <c r="BG5" s="47"/>
      <c r="BH5" s="129"/>
      <c r="BI5" s="47"/>
    </row>
    <row r="6" spans="1:61" x14ac:dyDescent="0.35">
      <c r="A6" s="21" t="s">
        <v>29</v>
      </c>
      <c r="B6" s="21" t="s">
        <v>53</v>
      </c>
      <c r="C6" s="21" t="s">
        <v>54</v>
      </c>
      <c r="D6" s="21" t="s">
        <v>55</v>
      </c>
      <c r="E6" s="122" t="s">
        <v>56</v>
      </c>
      <c r="F6" s="21" t="s">
        <v>44</v>
      </c>
      <c r="G6" s="64" t="s">
        <v>22</v>
      </c>
      <c r="H6" s="64"/>
      <c r="I6" s="64"/>
      <c r="J6" s="64" t="s">
        <v>71</v>
      </c>
      <c r="L6" s="21" t="s">
        <v>29</v>
      </c>
      <c r="M6" s="21" t="s">
        <v>53</v>
      </c>
      <c r="N6" s="21" t="s">
        <v>54</v>
      </c>
      <c r="O6" s="21" t="s">
        <v>55</v>
      </c>
      <c r="P6" s="122" t="s">
        <v>56</v>
      </c>
      <c r="Q6" s="21" t="s">
        <v>44</v>
      </c>
      <c r="R6" s="64" t="s">
        <v>22</v>
      </c>
      <c r="S6" s="64"/>
      <c r="T6" s="64"/>
      <c r="U6" s="64" t="s">
        <v>71</v>
      </c>
      <c r="W6" s="21" t="s">
        <v>29</v>
      </c>
      <c r="X6" s="21" t="s">
        <v>53</v>
      </c>
      <c r="Y6" s="21" t="s">
        <v>54</v>
      </c>
      <c r="Z6" s="21" t="s">
        <v>55</v>
      </c>
      <c r="AA6" s="126" t="s">
        <v>56</v>
      </c>
      <c r="AB6" s="21" t="s">
        <v>44</v>
      </c>
      <c r="AC6" s="64" t="s">
        <v>22</v>
      </c>
      <c r="AD6" s="64"/>
      <c r="AE6" s="64"/>
      <c r="AF6" s="64" t="s">
        <v>71</v>
      </c>
      <c r="AH6" s="21" t="s">
        <v>29</v>
      </c>
      <c r="AI6" s="21" t="s">
        <v>53</v>
      </c>
      <c r="AJ6" s="21" t="s">
        <v>54</v>
      </c>
      <c r="AK6" s="21" t="s">
        <v>55</v>
      </c>
      <c r="AL6" s="126" t="s">
        <v>59</v>
      </c>
      <c r="AM6" s="21" t="s">
        <v>44</v>
      </c>
      <c r="AN6" s="64" t="s">
        <v>22</v>
      </c>
      <c r="AO6" s="64"/>
      <c r="AP6" s="64"/>
      <c r="AQ6" s="64" t="s">
        <v>71</v>
      </c>
      <c r="AS6" s="21" t="s">
        <v>29</v>
      </c>
      <c r="AT6" s="21" t="s">
        <v>53</v>
      </c>
      <c r="AU6" s="21" t="s">
        <v>54</v>
      </c>
      <c r="AV6" s="21" t="s">
        <v>55</v>
      </c>
      <c r="AW6" s="122" t="s">
        <v>56</v>
      </c>
      <c r="AX6" s="21" t="s">
        <v>44</v>
      </c>
      <c r="AY6" s="64" t="s">
        <v>22</v>
      </c>
      <c r="AZ6" s="64"/>
      <c r="BA6" s="64"/>
      <c r="BB6" s="64" t="s">
        <v>71</v>
      </c>
      <c r="BD6" s="21" t="s">
        <v>29</v>
      </c>
      <c r="BE6" s="21" t="s">
        <v>53</v>
      </c>
      <c r="BF6" s="21" t="s">
        <v>54</v>
      </c>
      <c r="BG6" s="21" t="s">
        <v>55</v>
      </c>
      <c r="BH6" s="126" t="s">
        <v>56</v>
      </c>
      <c r="BI6" s="21" t="s">
        <v>44</v>
      </c>
    </row>
    <row r="7" spans="1:61" x14ac:dyDescent="0.35">
      <c r="A7" s="45">
        <v>455</v>
      </c>
      <c r="B7" s="21" t="str">
        <f>_xlfn.XLOOKUP(A7,Admin!$A$2:$A$601,Admin!$C$2:$C$601,"",0)</f>
        <v>U13B PR</v>
      </c>
      <c r="C7" s="21" t="str">
        <f>_xlfn.XLOOKUP(A7,Admin!$A$2:$A$601,Admin!$D$2:$D$601,"",0)</f>
        <v>Josiah</v>
      </c>
      <c r="D7" s="21" t="str">
        <f>_xlfn.XLOOKUP(A7,Admin!$A$2:$A$601,Admin!$E$2:$E$601,"",0)</f>
        <v>Sobola</v>
      </c>
      <c r="E7" s="84">
        <v>2.08</v>
      </c>
      <c r="F7" s="21">
        <f t="shared" ref="F7:F50" si="0">IFERROR(RANK(E7,E$7:E$50,0),"")</f>
        <v>1</v>
      </c>
      <c r="G7" t="str">
        <f>_xlfn.XLOOKUP(A7,Admin!$A$2:$A$601,Admin!$F$2:$F$601,"",0)</f>
        <v>PR</v>
      </c>
      <c r="H7">
        <f>COUNTIF(G$7:G7,G7)</f>
        <v>1</v>
      </c>
      <c r="I7">
        <f>IF(E7=0,"",IF(H7&lt;3,COUNTIF(H$7:H7,"&lt;3"),0))</f>
        <v>1</v>
      </c>
      <c r="J7">
        <f t="shared" ref="J7:J50" si="1">IFERROR(IF(I7&gt;0,VLOOKUP(MIN(F7,I7),scoretb,2,FALSE),""),"")</f>
        <v>12</v>
      </c>
      <c r="L7" s="45">
        <v>345</v>
      </c>
      <c r="M7" s="21" t="str">
        <f>_xlfn.XLOOKUP(L7,Admin!$A$2:$A$601,Admin!$C$2:$C$601,"",0)</f>
        <v>U13B PAC</v>
      </c>
      <c r="N7" s="21" t="str">
        <f>_xlfn.XLOOKUP(L7,Admin!$A$2:$A$601,Admin!$D$2:$D$601,"",0)</f>
        <v>Tristan</v>
      </c>
      <c r="O7" s="21" t="str">
        <f>_xlfn.XLOOKUP(L7,Admin!$A$2:$A$601,Admin!$E$2:$E$601,"",0)</f>
        <v>Aubrey</v>
      </c>
      <c r="P7" s="84">
        <v>6.5</v>
      </c>
      <c r="Q7" s="21">
        <f t="shared" ref="Q7:Q50" si="2">IFERROR(RANK(P7,P$7:P$50,0),"")</f>
        <v>1</v>
      </c>
      <c r="R7" t="str">
        <f>_xlfn.XLOOKUP(L7,Admin!$A$2:$A$601,Admin!$F$2:$F$601,"",0)</f>
        <v>PAC</v>
      </c>
      <c r="S7">
        <f>COUNTIF(R$7:R7,R7)</f>
        <v>1</v>
      </c>
      <c r="T7">
        <f>IF(P7=0,"",IF(S7&lt;3,COUNTIF(S$7:S7,"&lt;3"),0))</f>
        <v>1</v>
      </c>
      <c r="U7">
        <f t="shared" ref="U7:U50" si="3">IFERROR(IF(T7&gt;0,VLOOKUP(MIN(Q7,T7),scoretb,2,FALSE),""),"")</f>
        <v>12</v>
      </c>
      <c r="W7" s="45">
        <v>147</v>
      </c>
      <c r="X7" s="21" t="str">
        <f>_xlfn.XLOOKUP(W7,Admin!$A$2:$A$601,Admin!$C$2:$C$601,"",0)</f>
        <v>U13B BAC</v>
      </c>
      <c r="Y7" s="21" t="str">
        <f>_xlfn.XLOOKUP(W7,Admin!$A$2:$A$601,Admin!$D$2:$D$601,"",0)</f>
        <v>Reuben</v>
      </c>
      <c r="Z7" s="21" t="str">
        <f>_xlfn.XLOOKUP(W7,Admin!$A$2:$A$601,Admin!$E$2:$E$601,"",0)</f>
        <v>Gates</v>
      </c>
      <c r="AA7" s="114">
        <v>57</v>
      </c>
      <c r="AB7" s="21">
        <f t="shared" ref="AB7:AB50" si="4">IFERROR(RANK(AA7,AA$7:AA$50,0),"")</f>
        <v>1</v>
      </c>
      <c r="AC7" t="str">
        <f>_xlfn.XLOOKUP(W7,Admin!$A$2:$A$601,Admin!$F$2:$F$601,"",0)</f>
        <v>BAC</v>
      </c>
      <c r="AD7">
        <f>COUNTIF(AC$7:AC7,AC7)</f>
        <v>1</v>
      </c>
      <c r="AE7">
        <f>IF(AA7=0,"",IF(AD7&lt;3,COUNTIF(AD$7:AD7,"&lt;3"),0))</f>
        <v>1</v>
      </c>
      <c r="AF7">
        <f t="shared" ref="AF7:AF50" si="5">IFERROR(IF(AE7&gt;0,VLOOKUP(MIN(AB7,AE7),scoretb,2,FALSE),""),"")</f>
        <v>12</v>
      </c>
      <c r="AH7" s="45">
        <v>652</v>
      </c>
      <c r="AI7" s="21" t="str">
        <f>_xlfn.XLOOKUP(AH7,Admin!$A$2:$A$601,Admin!$C$2:$C$601,"",0)</f>
        <v>U13B WAC</v>
      </c>
      <c r="AJ7" s="21" t="str">
        <f>_xlfn.XLOOKUP(AH7,Admin!$A$2:$A$601,Admin!$D$2:$D$601,"",0)</f>
        <v xml:space="preserve">William </v>
      </c>
      <c r="AK7" s="21" t="str">
        <f>_xlfn.XLOOKUP(AH7,Admin!$A$2:$A$601,Admin!$E$2:$E$601,"",0)</f>
        <v xml:space="preserve">Mc Donald </v>
      </c>
      <c r="AL7" s="114">
        <v>72</v>
      </c>
      <c r="AM7" s="21">
        <f t="shared" ref="AM7:AM50" si="6">IFERROR(RANK(AL7,AL$7:AL$50,0),"")</f>
        <v>1</v>
      </c>
      <c r="AN7" t="str">
        <f>_xlfn.XLOOKUP(AH7,Admin!$A$2:$A$601,Admin!$F$2:$F$601,"",0)</f>
        <v>WAC</v>
      </c>
      <c r="AO7">
        <f>COUNTIF(AN$7:AN7,AN7)</f>
        <v>1</v>
      </c>
      <c r="AP7">
        <f>IF(AL7=0,"",IF(AO7&lt;3,COUNTIF(AO$7:AO7,"&lt;3"),0))</f>
        <v>1</v>
      </c>
      <c r="AQ7">
        <f t="shared" ref="AQ7:AQ50" si="7">IFERROR(IF(AP7&gt;0,VLOOKUP(MIN(AM7,AP7),scoretb,2,FALSE),""),"")</f>
        <v>12</v>
      </c>
      <c r="AS7" s="45">
        <v>650</v>
      </c>
      <c r="AT7" s="21" t="str">
        <f>_xlfn.XLOOKUP(AS7,Admin!$A$2:$A$601,Admin!$C$2:$C$601,"",0)</f>
        <v>U13B WAC</v>
      </c>
      <c r="AU7" s="21" t="str">
        <f>_xlfn.XLOOKUP(AS7,Admin!$A$2:$A$601,Admin!$D$2:$D$601,"",0)</f>
        <v xml:space="preserve">Zachary </v>
      </c>
      <c r="AV7" s="21" t="str">
        <f>_xlfn.XLOOKUP(AS7,Admin!$A$2:$A$601,Admin!$E$2:$E$601,"",0)</f>
        <v xml:space="preserve">Johnson </v>
      </c>
      <c r="AW7" s="84">
        <v>9.35</v>
      </c>
      <c r="AX7" s="21">
        <f t="shared" ref="AX7:AX50" si="8">IFERROR(RANK(AW7,AW$7:AW$50,0),"")</f>
        <v>1</v>
      </c>
      <c r="AY7" t="str">
        <f>_xlfn.XLOOKUP(AS7,Admin!$A$2:$A$601,Admin!$F$2:$F$601,"",0)</f>
        <v>WAC</v>
      </c>
      <c r="AZ7">
        <f>COUNTIF(AY$7:AY7,AY7)</f>
        <v>1</v>
      </c>
      <c r="BA7">
        <f>IF(AW7=0,"",IF(AZ7&lt;3,COUNTIF(AZ$7:AZ7,"&lt;3"),0))</f>
        <v>1</v>
      </c>
      <c r="BB7">
        <f t="shared" ref="BB7:BB50" si="9">IFERROR(IF(BA7&gt;0,VLOOKUP(MIN(AX7,BA7),scoretb,2,FALSE),""),"")</f>
        <v>12</v>
      </c>
      <c r="BD7" s="45"/>
      <c r="BE7" s="21" t="str">
        <f>_xlfn.XLOOKUP(BD7,Admin!$A$2:$A$601,Admin!$C$2:$C$601,"",0)</f>
        <v/>
      </c>
      <c r="BF7" s="21" t="str">
        <f>_xlfn.XLOOKUP(BD7,Admin!$A$2:$A$601,Admin!$D$2:$D$601,"",0)</f>
        <v/>
      </c>
      <c r="BG7" s="21" t="str">
        <f>_xlfn.XLOOKUP(BD7,Admin!$A$2:$A$601,Admin!$E$2:$E$601,"",0)</f>
        <v/>
      </c>
      <c r="BH7" s="83"/>
      <c r="BI7" s="21" t="str">
        <f t="shared" ref="BI7:BI25" si="10">IFERROR(RANK(BH7,BH$7:BH$50,1),"")</f>
        <v/>
      </c>
    </row>
    <row r="8" spans="1:61" x14ac:dyDescent="0.35">
      <c r="A8" s="45">
        <v>345</v>
      </c>
      <c r="B8" s="21" t="str">
        <f>_xlfn.XLOOKUP(A8,Admin!$A$2:$A$601,Admin!$C$2:$C$601,"",0)</f>
        <v>U13B PAC</v>
      </c>
      <c r="C8" s="21" t="str">
        <f>_xlfn.XLOOKUP(A8,Admin!$A$2:$A$601,Admin!$D$2:$D$601,"",0)</f>
        <v>Tristan</v>
      </c>
      <c r="D8" s="21" t="str">
        <f>_xlfn.XLOOKUP(A8,Admin!$A$2:$A$601,Admin!$E$2:$E$601,"",0)</f>
        <v>Aubrey</v>
      </c>
      <c r="E8" s="84">
        <v>2.0299999999999998</v>
      </c>
      <c r="F8" s="21">
        <f t="shared" si="0"/>
        <v>2</v>
      </c>
      <c r="G8" t="str">
        <f>_xlfn.XLOOKUP(A8,Admin!$A$2:$A$601,Admin!$F$2:$F$601,"",0)</f>
        <v>PAC</v>
      </c>
      <c r="H8">
        <f>COUNTIF(G$7:G8,G8)</f>
        <v>1</v>
      </c>
      <c r="I8">
        <f>IF(E8=0,"",IF(H8&lt;3,COUNTIF(H$7:H8,"&lt;3"),0))</f>
        <v>2</v>
      </c>
      <c r="J8">
        <f t="shared" si="1"/>
        <v>11</v>
      </c>
      <c r="L8" s="45">
        <v>653</v>
      </c>
      <c r="M8" s="21" t="str">
        <f>_xlfn.XLOOKUP(L8,Admin!$A$2:$A$601,Admin!$C$2:$C$601,"",0)</f>
        <v>U13B WAC</v>
      </c>
      <c r="N8" s="21" t="str">
        <f>_xlfn.XLOOKUP(L8,Admin!$A$2:$A$601,Admin!$D$2:$D$601,"",0)</f>
        <v xml:space="preserve">Mason </v>
      </c>
      <c r="O8" s="21" t="str">
        <f>_xlfn.XLOOKUP(L8,Admin!$A$2:$A$601,Admin!$E$2:$E$601,"",0)</f>
        <v xml:space="preserve">Dicker </v>
      </c>
      <c r="P8" s="84">
        <v>6.28</v>
      </c>
      <c r="Q8" s="21">
        <f t="shared" si="2"/>
        <v>2</v>
      </c>
      <c r="R8" t="str">
        <f>_xlfn.XLOOKUP(L8,Admin!$A$2:$A$601,Admin!$F$2:$F$601,"",0)</f>
        <v>WAC</v>
      </c>
      <c r="S8">
        <f>COUNTIF(R$7:R8,R8)</f>
        <v>1</v>
      </c>
      <c r="T8">
        <f>IF(P8=0,"",IF(S8&lt;3,COUNTIF(S$7:S8,"&lt;3"),0))</f>
        <v>2</v>
      </c>
      <c r="U8">
        <f t="shared" si="3"/>
        <v>11</v>
      </c>
      <c r="W8" s="45">
        <v>455</v>
      </c>
      <c r="X8" s="21" t="str">
        <f>_xlfn.XLOOKUP(W8,Admin!$A$2:$A$601,Admin!$C$2:$C$601,"",0)</f>
        <v>U13B PR</v>
      </c>
      <c r="Y8" s="21" t="str">
        <f>_xlfn.XLOOKUP(W8,Admin!$A$2:$A$601,Admin!$D$2:$D$601,"",0)</f>
        <v>Josiah</v>
      </c>
      <c r="Z8" s="21" t="str">
        <f>_xlfn.XLOOKUP(W8,Admin!$A$2:$A$601,Admin!$E$2:$E$601,"",0)</f>
        <v>Sobola</v>
      </c>
      <c r="AA8" s="114">
        <v>56</v>
      </c>
      <c r="AB8" s="21">
        <f t="shared" si="4"/>
        <v>2</v>
      </c>
      <c r="AC8" t="str">
        <f>_xlfn.XLOOKUP(W8,Admin!$A$2:$A$601,Admin!$F$2:$F$601,"",0)</f>
        <v>PR</v>
      </c>
      <c r="AD8">
        <f>COUNTIF(AC$7:AC8,AC8)</f>
        <v>1</v>
      </c>
      <c r="AE8">
        <f>IF(AA8=0,"",IF(AD8&lt;3,COUNTIF(AD$7:AD8,"&lt;3"),0))</f>
        <v>2</v>
      </c>
      <c r="AF8">
        <f t="shared" si="5"/>
        <v>11</v>
      </c>
      <c r="AH8" s="45">
        <v>457</v>
      </c>
      <c r="AI8" s="21" t="str">
        <f>_xlfn.XLOOKUP(AH8,Admin!$A$2:$A$601,Admin!$C$2:$C$601,"",0)</f>
        <v>U13B PR</v>
      </c>
      <c r="AJ8" s="21" t="str">
        <f>_xlfn.XLOOKUP(AH8,Admin!$A$2:$A$601,Admin!$D$2:$D$601,"",0)</f>
        <v>Teddy</v>
      </c>
      <c r="AK8" s="21" t="str">
        <f>_xlfn.XLOOKUP(AH8,Admin!$A$2:$A$601,Admin!$E$2:$E$601,"",0)</f>
        <v>Leigh</v>
      </c>
      <c r="AL8" s="114">
        <v>72</v>
      </c>
      <c r="AM8" s="21">
        <f t="shared" si="6"/>
        <v>1</v>
      </c>
      <c r="AN8" t="str">
        <f>_xlfn.XLOOKUP(AH8,Admin!$A$2:$A$601,Admin!$F$2:$F$601,"",0)</f>
        <v>PR</v>
      </c>
      <c r="AO8">
        <f>COUNTIF(AN$7:AN8,AN8)</f>
        <v>1</v>
      </c>
      <c r="AP8">
        <f>IF(AL8=0,"",IF(AO8&lt;3,COUNTIF(AO$7:AO8,"&lt;3"),0))</f>
        <v>2</v>
      </c>
      <c r="AQ8">
        <f t="shared" si="7"/>
        <v>12</v>
      </c>
      <c r="AS8" s="45">
        <v>451</v>
      </c>
      <c r="AT8" s="21" t="str">
        <f>_xlfn.XLOOKUP(AS8,Admin!$A$2:$A$601,Admin!$C$2:$C$601,"",0)</f>
        <v>U13B PR</v>
      </c>
      <c r="AU8" s="21" t="str">
        <f>_xlfn.XLOOKUP(AS8,Admin!$A$2:$A$601,Admin!$D$2:$D$601,"",0)</f>
        <v xml:space="preserve">Finley </v>
      </c>
      <c r="AV8" s="21" t="str">
        <f>_xlfn.XLOOKUP(AS8,Admin!$A$2:$A$601,Admin!$E$2:$E$601,"",0)</f>
        <v>Woollard</v>
      </c>
      <c r="AW8" s="84">
        <v>7.83</v>
      </c>
      <c r="AX8" s="21">
        <f t="shared" si="8"/>
        <v>2</v>
      </c>
      <c r="AY8" t="str">
        <f>_xlfn.XLOOKUP(AS8,Admin!$A$2:$A$601,Admin!$F$2:$F$601,"",0)</f>
        <v>PR</v>
      </c>
      <c r="AZ8">
        <f>COUNTIF(AY$7:AY8,AY8)</f>
        <v>1</v>
      </c>
      <c r="BA8">
        <f>IF(AW8=0,"",IF(AZ8&lt;3,COUNTIF(AZ$7:AZ8,"&lt;3"),0))</f>
        <v>2</v>
      </c>
      <c r="BB8">
        <f t="shared" si="9"/>
        <v>11</v>
      </c>
      <c r="BD8" s="45"/>
      <c r="BE8" s="21" t="str">
        <f>_xlfn.XLOOKUP(BD8,Admin!$A$2:$A$601,Admin!$C$2:$C$601,"",0)</f>
        <v/>
      </c>
      <c r="BF8" s="21" t="str">
        <f>_xlfn.XLOOKUP(BD8,Admin!$A$2:$A$601,Admin!$D$2:$D$601,"",0)</f>
        <v/>
      </c>
      <c r="BG8" s="21" t="str">
        <f>_xlfn.XLOOKUP(BD8,Admin!$A$2:$A$601,Admin!$E$2:$E$601,"",0)</f>
        <v/>
      </c>
      <c r="BH8" s="83"/>
      <c r="BI8" s="21" t="str">
        <f t="shared" si="10"/>
        <v/>
      </c>
    </row>
    <row r="9" spans="1:61" x14ac:dyDescent="0.35">
      <c r="A9" s="45">
        <v>147</v>
      </c>
      <c r="B9" s="21" t="str">
        <f>_xlfn.XLOOKUP(A9,Admin!$A$2:$A$601,Admin!$C$2:$C$601,"",0)</f>
        <v>U13B BAC</v>
      </c>
      <c r="C9" s="21" t="str">
        <f>_xlfn.XLOOKUP(A9,Admin!$A$2:$A$601,Admin!$D$2:$D$601,"",0)</f>
        <v>Reuben</v>
      </c>
      <c r="D9" s="21" t="str">
        <f>_xlfn.XLOOKUP(A9,Admin!$A$2:$A$601,Admin!$E$2:$E$601,"",0)</f>
        <v>Gates</v>
      </c>
      <c r="E9" s="84">
        <v>2.02</v>
      </c>
      <c r="F9" s="21">
        <f t="shared" si="0"/>
        <v>3</v>
      </c>
      <c r="G9" t="str">
        <f>_xlfn.XLOOKUP(A9,Admin!$A$2:$A$601,Admin!$F$2:$F$601,"",0)</f>
        <v>BAC</v>
      </c>
      <c r="H9">
        <f>COUNTIF(G$7:G9,G9)</f>
        <v>1</v>
      </c>
      <c r="I9">
        <f>IF(E9=0,"",IF(H9&lt;3,COUNTIF(H$7:H9,"&lt;3"),0))</f>
        <v>3</v>
      </c>
      <c r="J9">
        <f t="shared" si="1"/>
        <v>10</v>
      </c>
      <c r="L9" s="45">
        <v>347</v>
      </c>
      <c r="M9" s="21" t="str">
        <f>_xlfn.XLOOKUP(L9,Admin!$A$2:$A$601,Admin!$C$2:$C$601,"",0)</f>
        <v>U13B PAC</v>
      </c>
      <c r="N9" s="21" t="str">
        <f>_xlfn.XLOOKUP(L9,Admin!$A$2:$A$601,Admin!$D$2:$D$601,"",0)</f>
        <v>Elliot</v>
      </c>
      <c r="O9" s="21" t="str">
        <f>_xlfn.XLOOKUP(L9,Admin!$A$2:$A$601,Admin!$E$2:$E$601,"",0)</f>
        <v>Richings</v>
      </c>
      <c r="P9" s="84">
        <v>6.13</v>
      </c>
      <c r="Q9" s="21">
        <f t="shared" si="2"/>
        <v>3</v>
      </c>
      <c r="R9" t="str">
        <f>_xlfn.XLOOKUP(L9,Admin!$A$2:$A$601,Admin!$F$2:$F$601,"",0)</f>
        <v>PAC</v>
      </c>
      <c r="S9">
        <f>COUNTIF(R$7:R9,R9)</f>
        <v>2</v>
      </c>
      <c r="T9">
        <f>IF(P9=0,"",IF(S9&lt;3,COUNTIF(S$7:S9,"&lt;3"),0))</f>
        <v>3</v>
      </c>
      <c r="U9">
        <f t="shared" si="3"/>
        <v>10</v>
      </c>
      <c r="W9" s="45">
        <v>451</v>
      </c>
      <c r="X9" s="21" t="str">
        <f>_xlfn.XLOOKUP(W9,Admin!$A$2:$A$601,Admin!$C$2:$C$601,"",0)</f>
        <v>U13B PR</v>
      </c>
      <c r="Y9" s="21" t="str">
        <f>_xlfn.XLOOKUP(W9,Admin!$A$2:$A$601,Admin!$D$2:$D$601,"",0)</f>
        <v xml:space="preserve">Finley </v>
      </c>
      <c r="Z9" s="21" t="str">
        <f>_xlfn.XLOOKUP(W9,Admin!$A$2:$A$601,Admin!$E$2:$E$601,"",0)</f>
        <v>Woollard</v>
      </c>
      <c r="AA9" s="114">
        <v>50</v>
      </c>
      <c r="AB9" s="21">
        <f t="shared" si="4"/>
        <v>3</v>
      </c>
      <c r="AC9" t="str">
        <f>_xlfn.XLOOKUP(W9,Admin!$A$2:$A$601,Admin!$F$2:$F$601,"",0)</f>
        <v>PR</v>
      </c>
      <c r="AD9">
        <f>COUNTIF(AC$7:AC9,AC9)</f>
        <v>2</v>
      </c>
      <c r="AE9">
        <f>IF(AA9=0,"",IF(AD9&lt;3,COUNTIF(AD$7:AD9,"&lt;3"),0))</f>
        <v>3</v>
      </c>
      <c r="AF9">
        <f t="shared" si="5"/>
        <v>10</v>
      </c>
      <c r="AH9" s="45">
        <v>345</v>
      </c>
      <c r="AI9" s="21" t="str">
        <f>_xlfn.XLOOKUP(AH9,Admin!$A$2:$A$601,Admin!$C$2:$C$601,"",0)</f>
        <v>U13B PAC</v>
      </c>
      <c r="AJ9" s="21" t="str">
        <f>_xlfn.XLOOKUP(AH9,Admin!$A$2:$A$601,Admin!$D$2:$D$601,"",0)</f>
        <v>Tristan</v>
      </c>
      <c r="AK9" s="21" t="str">
        <f>_xlfn.XLOOKUP(AH9,Admin!$A$2:$A$601,Admin!$E$2:$E$601,"",0)</f>
        <v>Aubrey</v>
      </c>
      <c r="AL9" s="114">
        <v>71</v>
      </c>
      <c r="AM9" s="21">
        <f t="shared" si="6"/>
        <v>3</v>
      </c>
      <c r="AN9" t="str">
        <f>_xlfn.XLOOKUP(AH9,Admin!$A$2:$A$601,Admin!$F$2:$F$601,"",0)</f>
        <v>PAC</v>
      </c>
      <c r="AO9">
        <f>COUNTIF(AN$7:AN9,AN9)</f>
        <v>1</v>
      </c>
      <c r="AP9">
        <f>IF(AL9=0,"",IF(AO9&lt;3,COUNTIF(AO$7:AO9,"&lt;3"),0))</f>
        <v>3</v>
      </c>
      <c r="AQ9">
        <f t="shared" si="7"/>
        <v>10</v>
      </c>
      <c r="AS9" s="45">
        <v>152</v>
      </c>
      <c r="AT9" s="21" t="str">
        <f>_xlfn.XLOOKUP(AS9,Admin!$A$2:$A$601,Admin!$C$2:$C$601,"",0)</f>
        <v>U13B BAC</v>
      </c>
      <c r="AU9" s="21" t="str">
        <f>_xlfn.XLOOKUP(AS9,Admin!$A$2:$A$601,Admin!$D$2:$D$601,"",0)</f>
        <v xml:space="preserve">Arthur </v>
      </c>
      <c r="AV9" s="21" t="str">
        <f>_xlfn.XLOOKUP(AS9,Admin!$A$2:$A$601,Admin!$E$2:$E$601,"",0)</f>
        <v>Turner</v>
      </c>
      <c r="AW9" s="84">
        <v>6.28</v>
      </c>
      <c r="AX9" s="21">
        <f t="shared" si="8"/>
        <v>3</v>
      </c>
      <c r="AY9" t="str">
        <f>_xlfn.XLOOKUP(AS9,Admin!$A$2:$A$601,Admin!$F$2:$F$601,"",0)</f>
        <v>BAC</v>
      </c>
      <c r="AZ9">
        <f>COUNTIF(AY$7:AY9,AY9)</f>
        <v>1</v>
      </c>
      <c r="BA9">
        <f>IF(AW9=0,"",IF(AZ9&lt;3,COUNTIF(AZ$7:AZ9,"&lt;3"),0))</f>
        <v>3</v>
      </c>
      <c r="BB9">
        <f t="shared" si="9"/>
        <v>10</v>
      </c>
      <c r="BD9" s="45"/>
      <c r="BE9" s="21" t="str">
        <f>_xlfn.XLOOKUP(BD9,Admin!$A$2:$A$601,Admin!$C$2:$C$601,"",0)</f>
        <v/>
      </c>
      <c r="BF9" s="21" t="str">
        <f>_xlfn.XLOOKUP(BD9,Admin!$A$2:$A$601,Admin!$D$2:$D$601,"",0)</f>
        <v/>
      </c>
      <c r="BG9" s="21" t="str">
        <f>_xlfn.XLOOKUP(BD9,Admin!$A$2:$A$601,Admin!$E$2:$E$601,"",0)</f>
        <v/>
      </c>
      <c r="BH9" s="83"/>
      <c r="BI9" s="21" t="str">
        <f t="shared" si="10"/>
        <v/>
      </c>
    </row>
    <row r="10" spans="1:61" x14ac:dyDescent="0.35">
      <c r="A10" s="45">
        <v>152</v>
      </c>
      <c r="B10" s="21" t="str">
        <f>_xlfn.XLOOKUP(A10,Admin!$A$2:$A$601,Admin!$C$2:$C$601,"",0)</f>
        <v>U13B BAC</v>
      </c>
      <c r="C10" s="21" t="str">
        <f>_xlfn.XLOOKUP(A10,Admin!$A$2:$A$601,Admin!$D$2:$D$601,"",0)</f>
        <v xml:space="preserve">Arthur </v>
      </c>
      <c r="D10" s="21" t="str">
        <f>_xlfn.XLOOKUP(A10,Admin!$A$2:$A$601,Admin!$E$2:$E$601,"",0)</f>
        <v>Turner</v>
      </c>
      <c r="E10" s="84">
        <v>1.92</v>
      </c>
      <c r="F10" s="21">
        <f t="shared" si="0"/>
        <v>4</v>
      </c>
      <c r="G10" t="str">
        <f>_xlfn.XLOOKUP(A10,Admin!$A$2:$A$601,Admin!$F$2:$F$601,"",0)</f>
        <v>BAC</v>
      </c>
      <c r="H10">
        <f>COUNTIF(G$7:G10,G10)</f>
        <v>2</v>
      </c>
      <c r="I10">
        <f>IF(E10=0,"",IF(H10&lt;3,COUNTIF(H$7:H10,"&lt;3"),0))</f>
        <v>4</v>
      </c>
      <c r="J10">
        <f t="shared" si="1"/>
        <v>9</v>
      </c>
      <c r="L10" s="45">
        <v>147</v>
      </c>
      <c r="M10" s="21" t="str">
        <f>_xlfn.XLOOKUP(L10,Admin!$A$2:$A$601,Admin!$C$2:$C$601,"",0)</f>
        <v>U13B BAC</v>
      </c>
      <c r="N10" s="21" t="str">
        <f>_xlfn.XLOOKUP(L10,Admin!$A$2:$A$601,Admin!$D$2:$D$601,"",0)</f>
        <v>Reuben</v>
      </c>
      <c r="O10" s="21" t="str">
        <f>_xlfn.XLOOKUP(L10,Admin!$A$2:$A$601,Admin!$E$2:$E$601,"",0)</f>
        <v>Gates</v>
      </c>
      <c r="P10" s="84">
        <v>6.01</v>
      </c>
      <c r="Q10" s="21">
        <f t="shared" si="2"/>
        <v>4</v>
      </c>
      <c r="R10" t="str">
        <f>_xlfn.XLOOKUP(L10,Admin!$A$2:$A$601,Admin!$F$2:$F$601,"",0)</f>
        <v>BAC</v>
      </c>
      <c r="S10">
        <f>COUNTIF(R$7:R10,R10)</f>
        <v>1</v>
      </c>
      <c r="T10">
        <f>IF(P10=0,"",IF(S10&lt;3,COUNTIF(S$7:S10,"&lt;3"),0))</f>
        <v>4</v>
      </c>
      <c r="U10">
        <f t="shared" si="3"/>
        <v>9</v>
      </c>
      <c r="W10" s="45">
        <v>653</v>
      </c>
      <c r="X10" s="21" t="str">
        <f>_xlfn.XLOOKUP(W10,Admin!$A$2:$A$601,Admin!$C$2:$C$601,"",0)</f>
        <v>U13B WAC</v>
      </c>
      <c r="Y10" s="21" t="str">
        <f>_xlfn.XLOOKUP(W10,Admin!$A$2:$A$601,Admin!$D$2:$D$601,"",0)</f>
        <v xml:space="preserve">Mason </v>
      </c>
      <c r="Z10" s="21" t="str">
        <f>_xlfn.XLOOKUP(W10,Admin!$A$2:$A$601,Admin!$E$2:$E$601,"",0)</f>
        <v xml:space="preserve">Dicker </v>
      </c>
      <c r="AA10" s="114">
        <v>47</v>
      </c>
      <c r="AB10" s="21">
        <f t="shared" si="4"/>
        <v>4</v>
      </c>
      <c r="AC10" t="str">
        <f>_xlfn.XLOOKUP(W10,Admin!$A$2:$A$601,Admin!$F$2:$F$601,"",0)</f>
        <v>WAC</v>
      </c>
      <c r="AD10">
        <f>COUNTIF(AC$7:AC10,AC10)</f>
        <v>1</v>
      </c>
      <c r="AE10">
        <f>IF(AA10=0,"",IF(AD10&lt;3,COUNTIF(AD$7:AD10,"&lt;3"),0))</f>
        <v>4</v>
      </c>
      <c r="AF10">
        <f t="shared" si="5"/>
        <v>9</v>
      </c>
      <c r="AH10" s="45">
        <v>152</v>
      </c>
      <c r="AI10" s="21" t="str">
        <f>_xlfn.XLOOKUP(AH10,Admin!$A$2:$A$601,Admin!$C$2:$C$601,"",0)</f>
        <v>U13B BAC</v>
      </c>
      <c r="AJ10" s="21" t="str">
        <f>_xlfn.XLOOKUP(AH10,Admin!$A$2:$A$601,Admin!$D$2:$D$601,"",0)</f>
        <v xml:space="preserve">Arthur </v>
      </c>
      <c r="AK10" s="21" t="str">
        <f>_xlfn.XLOOKUP(AH10,Admin!$A$2:$A$601,Admin!$E$2:$E$601,"",0)</f>
        <v>Turner</v>
      </c>
      <c r="AL10" s="45">
        <v>70</v>
      </c>
      <c r="AM10" s="21">
        <f t="shared" si="6"/>
        <v>4</v>
      </c>
      <c r="AN10" t="str">
        <f>_xlfn.XLOOKUP(AH10,Admin!$A$2:$A$601,Admin!$F$2:$F$601,"",0)</f>
        <v>BAC</v>
      </c>
      <c r="AO10">
        <f>COUNTIF(AN$7:AN10,AN10)</f>
        <v>1</v>
      </c>
      <c r="AP10">
        <f>IF(AL10=0,"",IF(AO10&lt;3,COUNTIF(AO$7:AO10,"&lt;3"),0))</f>
        <v>4</v>
      </c>
      <c r="AQ10">
        <f t="shared" si="7"/>
        <v>9</v>
      </c>
      <c r="AS10" s="45">
        <v>457</v>
      </c>
      <c r="AT10" s="21" t="str">
        <f>_xlfn.XLOOKUP(AS10,Admin!$A$2:$A$601,Admin!$C$2:$C$601,"",0)</f>
        <v>U13B PR</v>
      </c>
      <c r="AU10" s="21" t="str">
        <f>_xlfn.XLOOKUP(AS10,Admin!$A$2:$A$601,Admin!$D$2:$D$601,"",0)</f>
        <v>Teddy</v>
      </c>
      <c r="AV10" s="21" t="str">
        <f>_xlfn.XLOOKUP(AS10,Admin!$A$2:$A$601,Admin!$E$2:$E$601,"",0)</f>
        <v>Leigh</v>
      </c>
      <c r="AW10" s="84">
        <v>6.26</v>
      </c>
      <c r="AX10" s="21">
        <f t="shared" si="8"/>
        <v>4</v>
      </c>
      <c r="AY10" t="str">
        <f>_xlfn.XLOOKUP(AS10,Admin!$A$2:$A$601,Admin!$F$2:$F$601,"",0)</f>
        <v>PR</v>
      </c>
      <c r="AZ10">
        <f>COUNTIF(AY$7:AY10,AY10)</f>
        <v>2</v>
      </c>
      <c r="BA10">
        <f>IF(AW10=0,"",IF(AZ10&lt;3,COUNTIF(AZ$7:AZ10,"&lt;3"),0))</f>
        <v>4</v>
      </c>
      <c r="BB10">
        <f t="shared" si="9"/>
        <v>9</v>
      </c>
      <c r="BD10" s="45"/>
      <c r="BE10" s="21" t="str">
        <f>_xlfn.XLOOKUP(BD10,Admin!$A$2:$A$601,Admin!$C$2:$C$601,"",0)</f>
        <v/>
      </c>
      <c r="BF10" s="21" t="str">
        <f>_xlfn.XLOOKUP(BD10,Admin!$A$2:$A$601,Admin!$D$2:$D$601,"",0)</f>
        <v/>
      </c>
      <c r="BG10" s="21" t="str">
        <f>_xlfn.XLOOKUP(BD10,Admin!$A$2:$A$601,Admin!$E$2:$E$601,"",0)</f>
        <v/>
      </c>
      <c r="BH10" s="83"/>
      <c r="BI10" s="21" t="str">
        <f t="shared" si="10"/>
        <v/>
      </c>
    </row>
    <row r="11" spans="1:61" x14ac:dyDescent="0.35">
      <c r="A11" s="45">
        <v>153</v>
      </c>
      <c r="B11" s="21" t="str">
        <f>_xlfn.XLOOKUP(A11,Admin!$A$2:$A$601,Admin!$C$2:$C$601,"",0)</f>
        <v>U13B BAC</v>
      </c>
      <c r="C11" s="21" t="str">
        <f>_xlfn.XLOOKUP(A11,Admin!$A$2:$A$601,Admin!$D$2:$D$601,"",0)</f>
        <v>Sonny</v>
      </c>
      <c r="D11" s="21" t="str">
        <f>_xlfn.XLOOKUP(A11,Admin!$A$2:$A$601,Admin!$E$2:$E$601,"",0)</f>
        <v>Taylor</v>
      </c>
      <c r="E11" s="84">
        <v>1.9</v>
      </c>
      <c r="F11" s="21">
        <f t="shared" si="0"/>
        <v>5</v>
      </c>
      <c r="G11" t="str">
        <f>_xlfn.XLOOKUP(A11,Admin!$A$2:$A$601,Admin!$F$2:$F$601,"",0)</f>
        <v>BAC</v>
      </c>
      <c r="H11">
        <f>COUNTIF(G$7:G11,G11)</f>
        <v>3</v>
      </c>
      <c r="I11">
        <f>IF(E11=0,"",IF(H11&lt;3,COUNTIF(H$7:H11,"&lt;3"),0))</f>
        <v>0</v>
      </c>
      <c r="J11" t="str">
        <f t="shared" si="1"/>
        <v/>
      </c>
      <c r="L11" s="45">
        <v>651</v>
      </c>
      <c r="M11" s="21" t="str">
        <f>_xlfn.XLOOKUP(L11,Admin!$A$2:$A$601,Admin!$C$2:$C$601,"",0)</f>
        <v>U13B WAC</v>
      </c>
      <c r="N11" s="21" t="str">
        <f>_xlfn.XLOOKUP(L11,Admin!$A$2:$A$601,Admin!$D$2:$D$601,"",0)</f>
        <v xml:space="preserve">Joshua </v>
      </c>
      <c r="O11" s="21" t="str">
        <f>_xlfn.XLOOKUP(L11,Admin!$A$2:$A$601,Admin!$E$2:$E$601,"",0)</f>
        <v xml:space="preserve">Dixon </v>
      </c>
      <c r="P11" s="84">
        <v>5.57</v>
      </c>
      <c r="Q11" s="21">
        <f t="shared" si="2"/>
        <v>5</v>
      </c>
      <c r="R11" t="str">
        <f>_xlfn.XLOOKUP(L11,Admin!$A$2:$A$601,Admin!$F$2:$F$601,"",0)</f>
        <v>WAC</v>
      </c>
      <c r="S11">
        <f>COUNTIF(R$7:R11,R11)</f>
        <v>2</v>
      </c>
      <c r="T11">
        <f>IF(P11=0,"",IF(S11&lt;3,COUNTIF(S$7:S11,"&lt;3"),0))</f>
        <v>5</v>
      </c>
      <c r="U11">
        <f t="shared" si="3"/>
        <v>8</v>
      </c>
      <c r="W11" s="45">
        <v>246</v>
      </c>
      <c r="X11" s="21" t="str">
        <f>_xlfn.XLOOKUP(W11,Admin!$A$2:$A$601,Admin!$C$2:$C$601,"",0)</f>
        <v>U13B DAC</v>
      </c>
      <c r="Y11" s="21" t="str">
        <f>_xlfn.XLOOKUP(W11,Admin!$A$2:$A$601,Admin!$D$2:$D$601,"",0)</f>
        <v>Kobi</v>
      </c>
      <c r="Z11" s="21" t="str">
        <f>_xlfn.XLOOKUP(W11,Admin!$A$2:$A$601,Admin!$E$2:$E$601,"",0)</f>
        <v>BRAY</v>
      </c>
      <c r="AA11" s="114">
        <v>45</v>
      </c>
      <c r="AB11" s="21">
        <f t="shared" si="4"/>
        <v>5</v>
      </c>
      <c r="AC11" t="str">
        <f>_xlfn.XLOOKUP(W11,Admin!$A$2:$A$601,Admin!$F$2:$F$601,"",0)</f>
        <v>DAC</v>
      </c>
      <c r="AD11">
        <f>COUNTIF(AC$7:AC11,AC11)</f>
        <v>1</v>
      </c>
      <c r="AE11">
        <f>IF(AA11=0,"",IF(AD11&lt;3,COUNTIF(AD$7:AD11,"&lt;3"),0))</f>
        <v>5</v>
      </c>
      <c r="AF11">
        <f t="shared" si="5"/>
        <v>8</v>
      </c>
      <c r="AH11" s="45">
        <v>651</v>
      </c>
      <c r="AI11" s="21" t="str">
        <f>_xlfn.XLOOKUP(AH11,Admin!$A$2:$A$601,Admin!$C$2:$C$601,"",0)</f>
        <v>U13B WAC</v>
      </c>
      <c r="AJ11" s="21" t="str">
        <f>_xlfn.XLOOKUP(AH11,Admin!$A$2:$A$601,Admin!$D$2:$D$601,"",0)</f>
        <v xml:space="preserve">Joshua </v>
      </c>
      <c r="AK11" s="21" t="str">
        <f>_xlfn.XLOOKUP(AH11,Admin!$A$2:$A$601,Admin!$E$2:$E$601,"",0)</f>
        <v xml:space="preserve">Dixon </v>
      </c>
      <c r="AL11" s="45">
        <v>69</v>
      </c>
      <c r="AM11" s="21">
        <f t="shared" si="6"/>
        <v>5</v>
      </c>
      <c r="AN11" t="str">
        <f>_xlfn.XLOOKUP(AH11,Admin!$A$2:$A$601,Admin!$F$2:$F$601,"",0)</f>
        <v>WAC</v>
      </c>
      <c r="AO11">
        <f>COUNTIF(AN$7:AN11,AN11)</f>
        <v>2</v>
      </c>
      <c r="AP11">
        <f>IF(AL11=0,"",IF(AO11&lt;3,COUNTIF(AO$7:AO11,"&lt;3"),0))</f>
        <v>5</v>
      </c>
      <c r="AQ11">
        <f t="shared" si="7"/>
        <v>8</v>
      </c>
      <c r="AS11" s="45">
        <v>653</v>
      </c>
      <c r="AT11" s="21" t="str">
        <f>_xlfn.XLOOKUP(AS11,Admin!$A$2:$A$601,Admin!$C$2:$C$601,"",0)</f>
        <v>U13B WAC</v>
      </c>
      <c r="AU11" s="21" t="str">
        <f>_xlfn.XLOOKUP(AS11,Admin!$A$2:$A$601,Admin!$D$2:$D$601,"",0)</f>
        <v xml:space="preserve">Mason </v>
      </c>
      <c r="AV11" s="21" t="str">
        <f>_xlfn.XLOOKUP(AS11,Admin!$A$2:$A$601,Admin!$E$2:$E$601,"",0)</f>
        <v xml:space="preserve">Dicker </v>
      </c>
      <c r="AW11" s="84">
        <v>6.02</v>
      </c>
      <c r="AX11" s="21">
        <f t="shared" si="8"/>
        <v>5</v>
      </c>
      <c r="AY11" t="str">
        <f>_xlfn.XLOOKUP(AS11,Admin!$A$2:$A$601,Admin!$F$2:$F$601,"",0)</f>
        <v>WAC</v>
      </c>
      <c r="AZ11">
        <f>COUNTIF(AY$7:AY11,AY11)</f>
        <v>2</v>
      </c>
      <c r="BA11">
        <f>IF(AW11=0,"",IF(AZ11&lt;3,COUNTIF(AZ$7:AZ11,"&lt;3"),0))</f>
        <v>5</v>
      </c>
      <c r="BB11">
        <f t="shared" si="9"/>
        <v>8</v>
      </c>
      <c r="BD11" s="45"/>
      <c r="BE11" s="21" t="str">
        <f>_xlfn.XLOOKUP(BD11,Admin!$A$2:$A$601,Admin!$C$2:$C$601,"",0)</f>
        <v/>
      </c>
      <c r="BF11" s="21" t="str">
        <f>_xlfn.XLOOKUP(BD11,Admin!$A$2:$A$601,Admin!$D$2:$D$601,"",0)</f>
        <v/>
      </c>
      <c r="BG11" s="21" t="str">
        <f>_xlfn.XLOOKUP(BD11,Admin!$A$2:$A$601,Admin!$E$2:$E$601,"",0)</f>
        <v/>
      </c>
      <c r="BH11" s="83"/>
      <c r="BI11" s="21" t="str">
        <f t="shared" si="10"/>
        <v/>
      </c>
    </row>
    <row r="12" spans="1:61" x14ac:dyDescent="0.35">
      <c r="A12" s="45">
        <v>246</v>
      </c>
      <c r="B12" s="21" t="str">
        <f>_xlfn.XLOOKUP(A12,Admin!$A$2:$A$601,Admin!$C$2:$C$601,"",0)</f>
        <v>U13B DAC</v>
      </c>
      <c r="C12" s="21" t="str">
        <f>_xlfn.XLOOKUP(A12,Admin!$A$2:$A$601,Admin!$D$2:$D$601,"",0)</f>
        <v>Kobi</v>
      </c>
      <c r="D12" s="21" t="str">
        <f>_xlfn.XLOOKUP(A12,Admin!$A$2:$A$601,Admin!$E$2:$E$601,"",0)</f>
        <v>BRAY</v>
      </c>
      <c r="E12" s="84">
        <v>1.87</v>
      </c>
      <c r="F12" s="21">
        <f t="shared" si="0"/>
        <v>6</v>
      </c>
      <c r="G12" t="str">
        <f>_xlfn.XLOOKUP(A12,Admin!$A$2:$A$601,Admin!$F$2:$F$601,"",0)</f>
        <v>DAC</v>
      </c>
      <c r="H12">
        <f>COUNTIF(G$7:G12,G12)</f>
        <v>1</v>
      </c>
      <c r="I12">
        <f>IF(E12=0,"",IF(H12&lt;3,COUNTIF(H$7:H12,"&lt;3"),0))</f>
        <v>5</v>
      </c>
      <c r="J12">
        <f t="shared" si="1"/>
        <v>8</v>
      </c>
      <c r="L12" s="45">
        <v>153</v>
      </c>
      <c r="M12" s="21" t="str">
        <f>_xlfn.XLOOKUP(L12,Admin!$A$2:$A$601,Admin!$C$2:$C$601,"",0)</f>
        <v>U13B BAC</v>
      </c>
      <c r="N12" s="21" t="str">
        <f>_xlfn.XLOOKUP(L12,Admin!$A$2:$A$601,Admin!$D$2:$D$601,"",0)</f>
        <v>Sonny</v>
      </c>
      <c r="O12" s="21" t="str">
        <f>_xlfn.XLOOKUP(L12,Admin!$A$2:$A$601,Admin!$E$2:$E$601,"",0)</f>
        <v>Taylor</v>
      </c>
      <c r="P12" s="84">
        <v>5.48</v>
      </c>
      <c r="Q12" s="21">
        <f t="shared" si="2"/>
        <v>6</v>
      </c>
      <c r="R12" t="str">
        <f>_xlfn.XLOOKUP(L12,Admin!$A$2:$A$601,Admin!$F$2:$F$601,"",0)</f>
        <v>BAC</v>
      </c>
      <c r="S12">
        <f>COUNTIF(R$7:R12,R12)</f>
        <v>2</v>
      </c>
      <c r="T12">
        <f>IF(P12=0,"",IF(S12&lt;3,COUNTIF(S$7:S12,"&lt;3"),0))</f>
        <v>6</v>
      </c>
      <c r="U12">
        <f t="shared" si="3"/>
        <v>7</v>
      </c>
      <c r="W12" s="45">
        <v>153</v>
      </c>
      <c r="X12" s="21" t="str">
        <f>_xlfn.XLOOKUP(W12,Admin!$A$2:$A$601,Admin!$C$2:$C$601,"",0)</f>
        <v>U13B BAC</v>
      </c>
      <c r="Y12" s="21" t="str">
        <f>_xlfn.XLOOKUP(W12,Admin!$A$2:$A$601,Admin!$D$2:$D$601,"",0)</f>
        <v>Sonny</v>
      </c>
      <c r="Z12" s="21" t="str">
        <f>_xlfn.XLOOKUP(W12,Admin!$A$2:$A$601,Admin!$E$2:$E$601,"",0)</f>
        <v>Taylor</v>
      </c>
      <c r="AA12" s="114">
        <v>42</v>
      </c>
      <c r="AB12" s="21">
        <f t="shared" si="4"/>
        <v>6</v>
      </c>
      <c r="AC12" t="str">
        <f>_xlfn.XLOOKUP(W12,Admin!$A$2:$A$601,Admin!$F$2:$F$601,"",0)</f>
        <v>BAC</v>
      </c>
      <c r="AD12">
        <f>COUNTIF(AC$7:AC12,AC12)</f>
        <v>2</v>
      </c>
      <c r="AE12">
        <f>IF(AA12=0,"",IF(AD12&lt;3,COUNTIF(AD$7:AD12,"&lt;3"),0))</f>
        <v>6</v>
      </c>
      <c r="AF12">
        <f t="shared" si="5"/>
        <v>7</v>
      </c>
      <c r="AH12" s="45">
        <v>646</v>
      </c>
      <c r="AI12" s="21" t="str">
        <f>_xlfn.XLOOKUP(AH12,Admin!$A$2:$A$601,Admin!$C$2:$C$601,"",0)</f>
        <v>U13B WAC</v>
      </c>
      <c r="AJ12" s="21" t="str">
        <f>_xlfn.XLOOKUP(AH12,Admin!$A$2:$A$601,Admin!$D$2:$D$601,"",0)</f>
        <v xml:space="preserve">Sebastian </v>
      </c>
      <c r="AK12" s="21" t="str">
        <f>_xlfn.XLOOKUP(AH12,Admin!$A$2:$A$601,Admin!$E$2:$E$601,"",0)</f>
        <v xml:space="preserve">Powell </v>
      </c>
      <c r="AL12" s="45">
        <v>68</v>
      </c>
      <c r="AM12" s="21">
        <f t="shared" si="6"/>
        <v>6</v>
      </c>
      <c r="AN12" t="str">
        <f>_xlfn.XLOOKUP(AH12,Admin!$A$2:$A$601,Admin!$F$2:$F$601,"",0)</f>
        <v>WAC</v>
      </c>
      <c r="AO12">
        <f>COUNTIF(AN$7:AN12,AN12)</f>
        <v>3</v>
      </c>
      <c r="AP12">
        <f>IF(AL12=0,"",IF(AO12&lt;3,COUNTIF(AO$7:AO12,"&lt;3"),0))</f>
        <v>0</v>
      </c>
      <c r="AQ12" t="str">
        <f t="shared" si="7"/>
        <v/>
      </c>
      <c r="AS12" s="45">
        <v>149</v>
      </c>
      <c r="AT12" s="21" t="str">
        <f>_xlfn.XLOOKUP(AS12,Admin!$A$2:$A$601,Admin!$C$2:$C$601,"",0)</f>
        <v>U13B BAC</v>
      </c>
      <c r="AU12" s="21" t="str">
        <f>_xlfn.XLOOKUP(AS12,Admin!$A$2:$A$601,Admin!$D$2:$D$601,"",0)</f>
        <v>Leo</v>
      </c>
      <c r="AV12" s="21" t="str">
        <f>_xlfn.XLOOKUP(AS12,Admin!$A$2:$A$601,Admin!$E$2:$E$601,"",0)</f>
        <v>Higham</v>
      </c>
      <c r="AW12" s="84">
        <v>5.64</v>
      </c>
      <c r="AX12" s="21">
        <f t="shared" si="8"/>
        <v>6</v>
      </c>
      <c r="AY12" t="str">
        <f>_xlfn.XLOOKUP(AS12,Admin!$A$2:$A$601,Admin!$F$2:$F$601,"",0)</f>
        <v>BAC</v>
      </c>
      <c r="AZ12">
        <f>COUNTIF(AY$7:AY12,AY12)</f>
        <v>2</v>
      </c>
      <c r="BA12">
        <f>IF(AW12=0,"",IF(AZ12&lt;3,COUNTIF(AZ$7:AZ12,"&lt;3"),0))</f>
        <v>6</v>
      </c>
      <c r="BB12">
        <f t="shared" si="9"/>
        <v>7</v>
      </c>
      <c r="BD12" s="45"/>
      <c r="BE12" s="21" t="str">
        <f>_xlfn.XLOOKUP(BD12,Admin!$A$2:$A$601,Admin!$C$2:$C$601,"",0)</f>
        <v/>
      </c>
      <c r="BF12" s="21" t="str">
        <f>_xlfn.XLOOKUP(BD12,Admin!$A$2:$A$601,Admin!$D$2:$D$601,"",0)</f>
        <v/>
      </c>
      <c r="BG12" s="21" t="str">
        <f>_xlfn.XLOOKUP(BD12,Admin!$A$2:$A$601,Admin!$E$2:$E$601,"",0)</f>
        <v/>
      </c>
      <c r="BH12" s="83"/>
      <c r="BI12" s="21" t="str">
        <f t="shared" si="10"/>
        <v/>
      </c>
    </row>
    <row r="13" spans="1:61" x14ac:dyDescent="0.35">
      <c r="A13" s="45">
        <v>347</v>
      </c>
      <c r="B13" s="21" t="str">
        <f>_xlfn.XLOOKUP(A13,Admin!$A$2:$A$601,Admin!$C$2:$C$601,"",0)</f>
        <v>U13B PAC</v>
      </c>
      <c r="C13" s="21" t="str">
        <f>_xlfn.XLOOKUP(A13,Admin!$A$2:$A$601,Admin!$D$2:$D$601,"",0)</f>
        <v>Elliot</v>
      </c>
      <c r="D13" s="21" t="str">
        <f>_xlfn.XLOOKUP(A13,Admin!$A$2:$A$601,Admin!$E$2:$E$601,"",0)</f>
        <v>Richings</v>
      </c>
      <c r="E13" s="84">
        <v>1.81</v>
      </c>
      <c r="F13" s="21">
        <f t="shared" si="0"/>
        <v>7</v>
      </c>
      <c r="G13" t="str">
        <f>_xlfn.XLOOKUP(A13,Admin!$A$2:$A$601,Admin!$F$2:$F$601,"",0)</f>
        <v>PAC</v>
      </c>
      <c r="H13">
        <f>COUNTIF(G$7:G13,G13)</f>
        <v>2</v>
      </c>
      <c r="I13">
        <f>IF(E13=0,"",IF(H13&lt;3,COUNTIF(H$7:H13,"&lt;3"),0))</f>
        <v>6</v>
      </c>
      <c r="J13">
        <f t="shared" si="1"/>
        <v>7</v>
      </c>
      <c r="L13" s="45">
        <v>650</v>
      </c>
      <c r="M13" s="21" t="str">
        <f>_xlfn.XLOOKUP(L13,Admin!$A$2:$A$601,Admin!$C$2:$C$601,"",0)</f>
        <v>U13B WAC</v>
      </c>
      <c r="N13" s="21" t="str">
        <f>_xlfn.XLOOKUP(L13,Admin!$A$2:$A$601,Admin!$D$2:$D$601,"",0)</f>
        <v xml:space="preserve">Zachary </v>
      </c>
      <c r="O13" s="21" t="str">
        <f>_xlfn.XLOOKUP(L13,Admin!$A$2:$A$601,Admin!$E$2:$E$601,"",0)</f>
        <v xml:space="preserve">Johnson </v>
      </c>
      <c r="P13" s="84">
        <v>5.18</v>
      </c>
      <c r="Q13" s="21">
        <f t="shared" si="2"/>
        <v>7</v>
      </c>
      <c r="R13" t="str">
        <f>_xlfn.XLOOKUP(L13,Admin!$A$2:$A$601,Admin!$F$2:$F$601,"",0)</f>
        <v>WAC</v>
      </c>
      <c r="S13">
        <f>COUNTIF(R$7:R13,R13)</f>
        <v>3</v>
      </c>
      <c r="T13">
        <f>IF(P13=0,"",IF(S13&lt;3,COUNTIF(S$7:S13,"&lt;3"),0))</f>
        <v>0</v>
      </c>
      <c r="U13" t="str">
        <f t="shared" si="3"/>
        <v/>
      </c>
      <c r="W13" s="45">
        <v>348</v>
      </c>
      <c r="X13" s="21" t="str">
        <f>_xlfn.XLOOKUP(W13,Admin!$A$2:$A$601,Admin!$C$2:$C$601,"",0)</f>
        <v>U13B PAC</v>
      </c>
      <c r="Y13" s="21" t="str">
        <f>_xlfn.XLOOKUP(W13,Admin!$A$2:$A$601,Admin!$D$2:$D$601,"",0)</f>
        <v>Juan</v>
      </c>
      <c r="Z13" s="21" t="str">
        <f>_xlfn.XLOOKUP(W13,Admin!$A$2:$A$601,Admin!$E$2:$E$601,"",0)</f>
        <v>Gahndo Afandor</v>
      </c>
      <c r="AA13" s="114">
        <v>39</v>
      </c>
      <c r="AB13" s="21">
        <f t="shared" si="4"/>
        <v>7</v>
      </c>
      <c r="AC13" t="str">
        <f>_xlfn.XLOOKUP(W13,Admin!$A$2:$A$601,Admin!$F$2:$F$601,"",0)</f>
        <v>PAC</v>
      </c>
      <c r="AD13">
        <f>COUNTIF(AC$7:AC13,AC13)</f>
        <v>1</v>
      </c>
      <c r="AE13">
        <f>IF(AA13=0,"",IF(AD13&lt;3,COUNTIF(AD$7:AD13,"&lt;3"),0))</f>
        <v>7</v>
      </c>
      <c r="AF13">
        <f t="shared" si="5"/>
        <v>6</v>
      </c>
      <c r="AH13" s="45">
        <v>348</v>
      </c>
      <c r="AI13" s="21" t="str">
        <f>_xlfn.XLOOKUP(AH13,Admin!$A$2:$A$601,Admin!$C$2:$C$601,"",0)</f>
        <v>U13B PAC</v>
      </c>
      <c r="AJ13" s="21" t="str">
        <f>_xlfn.XLOOKUP(AH13,Admin!$A$2:$A$601,Admin!$D$2:$D$601,"",0)</f>
        <v>Juan</v>
      </c>
      <c r="AK13" s="21" t="str">
        <f>_xlfn.XLOOKUP(AH13,Admin!$A$2:$A$601,Admin!$E$2:$E$601,"",0)</f>
        <v>Gahndo Afandor</v>
      </c>
      <c r="AL13" s="114">
        <v>67</v>
      </c>
      <c r="AM13" s="21">
        <f t="shared" si="6"/>
        <v>7</v>
      </c>
      <c r="AN13" t="str">
        <f>_xlfn.XLOOKUP(AH13,Admin!$A$2:$A$601,Admin!$F$2:$F$601,"",0)</f>
        <v>PAC</v>
      </c>
      <c r="AO13">
        <f>COUNTIF(AN$7:AN13,AN13)</f>
        <v>2</v>
      </c>
      <c r="AP13">
        <f>IF(AL13=0,"",IF(AO13&lt;3,COUNTIF(AO$7:AO13,"&lt;3"),0))</f>
        <v>6</v>
      </c>
      <c r="AQ13">
        <f t="shared" si="7"/>
        <v>7</v>
      </c>
      <c r="AS13" s="45">
        <v>651</v>
      </c>
      <c r="AT13" s="21" t="str">
        <f>_xlfn.XLOOKUP(AS13,Admin!$A$2:$A$601,Admin!$C$2:$C$601,"",0)</f>
        <v>U13B WAC</v>
      </c>
      <c r="AU13" s="21" t="str">
        <f>_xlfn.XLOOKUP(AS13,Admin!$A$2:$A$601,Admin!$D$2:$D$601,"",0)</f>
        <v xml:space="preserve">Joshua </v>
      </c>
      <c r="AV13" s="21" t="str">
        <f>_xlfn.XLOOKUP(AS13,Admin!$A$2:$A$601,Admin!$E$2:$E$601,"",0)</f>
        <v xml:space="preserve">Dixon </v>
      </c>
      <c r="AW13" s="84">
        <v>5.64</v>
      </c>
      <c r="AX13" s="21">
        <f t="shared" si="8"/>
        <v>6</v>
      </c>
      <c r="AY13" t="str">
        <f>_xlfn.XLOOKUP(AS13,Admin!$A$2:$A$601,Admin!$F$2:$F$601,"",0)</f>
        <v>WAC</v>
      </c>
      <c r="AZ13">
        <f>COUNTIF(AY$7:AY13,AY13)</f>
        <v>3</v>
      </c>
      <c r="BA13">
        <f>IF(AW13=0,"",IF(AZ13&lt;3,COUNTIF(AZ$7:AZ13,"&lt;3"),0))</f>
        <v>0</v>
      </c>
      <c r="BB13" t="str">
        <f t="shared" si="9"/>
        <v/>
      </c>
      <c r="BD13" s="45"/>
      <c r="BE13" s="21" t="str">
        <f>_xlfn.XLOOKUP(BD13,Admin!$A$2:$A$601,Admin!$C$2:$C$601,"",0)</f>
        <v/>
      </c>
      <c r="BF13" s="21" t="str">
        <f>_xlfn.XLOOKUP(BD13,Admin!$A$2:$A$601,Admin!$D$2:$D$601,"",0)</f>
        <v/>
      </c>
      <c r="BG13" s="21" t="str">
        <f>_xlfn.XLOOKUP(BD13,Admin!$A$2:$A$601,Admin!$E$2:$E$601,"",0)</f>
        <v/>
      </c>
      <c r="BH13" s="83"/>
      <c r="BI13" s="21" t="str">
        <f t="shared" si="10"/>
        <v/>
      </c>
    </row>
    <row r="14" spans="1:61" x14ac:dyDescent="0.35">
      <c r="A14" s="45">
        <v>650</v>
      </c>
      <c r="B14" s="21" t="str">
        <f>_xlfn.XLOOKUP(A14,Admin!$A$2:$A$601,Admin!$C$2:$C$601,"",0)</f>
        <v>U13B WAC</v>
      </c>
      <c r="C14" s="21" t="str">
        <f>_xlfn.XLOOKUP(A14,Admin!$A$2:$A$601,Admin!$D$2:$D$601,"",0)</f>
        <v xml:space="preserve">Zachary </v>
      </c>
      <c r="D14" s="21" t="str">
        <f>_xlfn.XLOOKUP(A14,Admin!$A$2:$A$601,Admin!$E$2:$E$601,"",0)</f>
        <v xml:space="preserve">Johnson </v>
      </c>
      <c r="E14" s="84">
        <v>1.72</v>
      </c>
      <c r="F14" s="21">
        <f t="shared" si="0"/>
        <v>8</v>
      </c>
      <c r="G14" t="str">
        <f>_xlfn.XLOOKUP(A14,Admin!$A$2:$A$601,Admin!$F$2:$F$601,"",0)</f>
        <v>WAC</v>
      </c>
      <c r="H14">
        <f>COUNTIF(G$7:G14,G14)</f>
        <v>1</v>
      </c>
      <c r="I14">
        <f>IF(E14=0,"",IF(H14&lt;3,COUNTIF(H$7:H14,"&lt;3"),0))</f>
        <v>7</v>
      </c>
      <c r="J14">
        <f t="shared" si="1"/>
        <v>6</v>
      </c>
      <c r="L14" s="45">
        <v>246</v>
      </c>
      <c r="M14" s="21" t="str">
        <f>_xlfn.XLOOKUP(L14,Admin!$A$2:$A$601,Admin!$C$2:$C$601,"",0)</f>
        <v>U13B DAC</v>
      </c>
      <c r="N14" s="21" t="str">
        <f>_xlfn.XLOOKUP(L14,Admin!$A$2:$A$601,Admin!$D$2:$D$601,"",0)</f>
        <v>Kobi</v>
      </c>
      <c r="O14" s="21" t="str">
        <f>_xlfn.XLOOKUP(L14,Admin!$A$2:$A$601,Admin!$E$2:$E$601,"",0)</f>
        <v>BRAY</v>
      </c>
      <c r="P14" s="84">
        <v>5.1100000000000003</v>
      </c>
      <c r="Q14" s="21">
        <f t="shared" si="2"/>
        <v>8</v>
      </c>
      <c r="R14" t="str">
        <f>_xlfn.XLOOKUP(L14,Admin!$A$2:$A$601,Admin!$F$2:$F$601,"",0)</f>
        <v>DAC</v>
      </c>
      <c r="S14">
        <f>COUNTIF(R$7:R14,R14)</f>
        <v>1</v>
      </c>
      <c r="T14">
        <f>IF(P14=0,"",IF(S14&lt;3,COUNTIF(S$7:S14,"&lt;3"),0))</f>
        <v>7</v>
      </c>
      <c r="U14">
        <f t="shared" si="3"/>
        <v>6</v>
      </c>
      <c r="W14" s="45">
        <v>149</v>
      </c>
      <c r="X14" s="21" t="str">
        <f>_xlfn.XLOOKUP(W14,Admin!$A$2:$A$601,Admin!$C$2:$C$601,"",0)</f>
        <v>U13B BAC</v>
      </c>
      <c r="Y14" s="21" t="str">
        <f>_xlfn.XLOOKUP(W14,Admin!$A$2:$A$601,Admin!$D$2:$D$601,"",0)</f>
        <v>Leo</v>
      </c>
      <c r="Z14" s="21" t="str">
        <f>_xlfn.XLOOKUP(W14,Admin!$A$2:$A$601,Admin!$E$2:$E$601,"",0)</f>
        <v>Higham</v>
      </c>
      <c r="AA14" s="114">
        <v>39</v>
      </c>
      <c r="AB14" s="21">
        <f t="shared" si="4"/>
        <v>7</v>
      </c>
      <c r="AC14" t="str">
        <f>_xlfn.XLOOKUP(W14,Admin!$A$2:$A$601,Admin!$F$2:$F$601,"",0)</f>
        <v>BAC</v>
      </c>
      <c r="AD14">
        <f>COUNTIF(AC$7:AC14,AC14)</f>
        <v>3</v>
      </c>
      <c r="AE14">
        <f>IF(AA14=0,"",IF(AD14&lt;3,COUNTIF(AD$7:AD14,"&lt;3"),0))</f>
        <v>0</v>
      </c>
      <c r="AF14" t="str">
        <f t="shared" si="5"/>
        <v/>
      </c>
      <c r="AH14" s="45">
        <v>349</v>
      </c>
      <c r="AI14" s="21" t="str">
        <f>_xlfn.XLOOKUP(AH14,Admin!$A$2:$A$601,Admin!$C$2:$C$601,"",0)</f>
        <v>U13B PAC</v>
      </c>
      <c r="AJ14" s="21" t="str">
        <f>_xlfn.XLOOKUP(AH14,Admin!$A$2:$A$601,Admin!$D$2:$D$601,"",0)</f>
        <v>Luis</v>
      </c>
      <c r="AK14" s="21" t="str">
        <f>_xlfn.XLOOKUP(AH14,Admin!$A$2:$A$601,Admin!$E$2:$E$601,"",0)</f>
        <v>Gahndo Afandor</v>
      </c>
      <c r="AL14" s="45">
        <v>64</v>
      </c>
      <c r="AM14" s="21">
        <f t="shared" si="6"/>
        <v>8</v>
      </c>
      <c r="AN14" t="str">
        <f>_xlfn.XLOOKUP(AH14,Admin!$A$2:$A$601,Admin!$F$2:$F$601,"",0)</f>
        <v>PAC</v>
      </c>
      <c r="AO14">
        <f>COUNTIF(AN$7:AN14,AN14)</f>
        <v>3</v>
      </c>
      <c r="AP14">
        <f>IF(AL14=0,"",IF(AO14&lt;3,COUNTIF(AO$7:AO14,"&lt;3"),0))</f>
        <v>0</v>
      </c>
      <c r="AQ14" t="str">
        <f t="shared" si="7"/>
        <v/>
      </c>
      <c r="AS14" s="45">
        <v>646</v>
      </c>
      <c r="AT14" s="21" t="str">
        <f>_xlfn.XLOOKUP(AS14,Admin!$A$2:$A$601,Admin!$C$2:$C$601,"",0)</f>
        <v>U13B WAC</v>
      </c>
      <c r="AU14" s="21" t="str">
        <f>_xlfn.XLOOKUP(AS14,Admin!$A$2:$A$601,Admin!$D$2:$D$601,"",0)</f>
        <v xml:space="preserve">Sebastian </v>
      </c>
      <c r="AV14" s="21" t="str">
        <f>_xlfn.XLOOKUP(AS14,Admin!$A$2:$A$601,Admin!$E$2:$E$601,"",0)</f>
        <v xml:space="preserve">Powell </v>
      </c>
      <c r="AW14" s="84">
        <v>5.61</v>
      </c>
      <c r="AX14" s="21">
        <f t="shared" si="8"/>
        <v>8</v>
      </c>
      <c r="AY14" t="str">
        <f>_xlfn.XLOOKUP(AS14,Admin!$A$2:$A$601,Admin!$F$2:$F$601,"",0)</f>
        <v>WAC</v>
      </c>
      <c r="AZ14">
        <f>COUNTIF(AY$7:AY14,AY14)</f>
        <v>4</v>
      </c>
      <c r="BA14">
        <f>IF(AW14=0,"",IF(AZ14&lt;3,COUNTIF(AZ$7:AZ14,"&lt;3"),0))</f>
        <v>0</v>
      </c>
      <c r="BB14" t="str">
        <f t="shared" si="9"/>
        <v/>
      </c>
      <c r="BD14" s="45"/>
      <c r="BE14" s="21" t="str">
        <f>_xlfn.XLOOKUP(BD14,Admin!$A$2:$A$601,Admin!$C$2:$C$601,"",0)</f>
        <v/>
      </c>
      <c r="BF14" s="21" t="str">
        <f>_xlfn.XLOOKUP(BD14,Admin!$A$2:$A$601,Admin!$D$2:$D$601,"",0)</f>
        <v/>
      </c>
      <c r="BG14" s="21" t="str">
        <f>_xlfn.XLOOKUP(BD14,Admin!$A$2:$A$601,Admin!$E$2:$E$601,"",0)</f>
        <v/>
      </c>
      <c r="BH14" s="83"/>
      <c r="BI14" s="21" t="str">
        <f t="shared" si="10"/>
        <v/>
      </c>
    </row>
    <row r="15" spans="1:61" x14ac:dyDescent="0.35">
      <c r="A15" s="45">
        <v>454</v>
      </c>
      <c r="B15" s="21" t="str">
        <f>_xlfn.XLOOKUP(A15,Admin!$A$2:$A$601,Admin!$C$2:$C$601,"",0)</f>
        <v>U13B PR</v>
      </c>
      <c r="C15" s="21" t="str">
        <f>_xlfn.XLOOKUP(A15,Admin!$A$2:$A$601,Admin!$D$2:$D$601,"",0)</f>
        <v>Ted</v>
      </c>
      <c r="D15" s="21" t="str">
        <f>_xlfn.XLOOKUP(A15,Admin!$A$2:$A$601,Admin!$E$2:$E$601,"",0)</f>
        <v>Jackson</v>
      </c>
      <c r="E15" s="84">
        <v>1.7</v>
      </c>
      <c r="F15" s="21">
        <f t="shared" si="0"/>
        <v>9</v>
      </c>
      <c r="G15" t="str">
        <f>_xlfn.XLOOKUP(A15,Admin!$A$2:$A$601,Admin!$F$2:$F$601,"",0)</f>
        <v>PR</v>
      </c>
      <c r="H15">
        <f>COUNTIF(G$7:G15,G15)</f>
        <v>2</v>
      </c>
      <c r="I15">
        <f>IF(E15=0,"",IF(H15&lt;3,COUNTIF(H$7:H15,"&lt;3"),0))</f>
        <v>8</v>
      </c>
      <c r="J15">
        <f t="shared" si="1"/>
        <v>5</v>
      </c>
      <c r="L15" s="45">
        <v>652</v>
      </c>
      <c r="M15" s="21" t="str">
        <f>_xlfn.XLOOKUP(L15,Admin!$A$2:$A$601,Admin!$C$2:$C$601,"",0)</f>
        <v>U13B WAC</v>
      </c>
      <c r="N15" s="21" t="str">
        <f>_xlfn.XLOOKUP(L15,Admin!$A$2:$A$601,Admin!$D$2:$D$601,"",0)</f>
        <v xml:space="preserve">William </v>
      </c>
      <c r="O15" s="21" t="str">
        <f>_xlfn.XLOOKUP(L15,Admin!$A$2:$A$601,Admin!$E$2:$E$601,"",0)</f>
        <v xml:space="preserve">Mc Donald </v>
      </c>
      <c r="P15" s="84">
        <v>5.09</v>
      </c>
      <c r="Q15" s="21">
        <f t="shared" si="2"/>
        <v>9</v>
      </c>
      <c r="R15" t="str">
        <f>_xlfn.XLOOKUP(L15,Admin!$A$2:$A$601,Admin!$F$2:$F$601,"",0)</f>
        <v>WAC</v>
      </c>
      <c r="S15">
        <f>COUNTIF(R$7:R15,R15)</f>
        <v>4</v>
      </c>
      <c r="T15">
        <f>IF(P15=0,"",IF(S15&lt;3,COUNTIF(S$7:S15,"&lt;3"),0))</f>
        <v>0</v>
      </c>
      <c r="U15" t="str">
        <f t="shared" si="3"/>
        <v/>
      </c>
      <c r="W15" s="45">
        <v>150</v>
      </c>
      <c r="X15" s="21" t="str">
        <f>_xlfn.XLOOKUP(W15,Admin!$A$2:$A$601,Admin!$C$2:$C$601,"",0)</f>
        <v>U13B BAC</v>
      </c>
      <c r="Y15" s="21" t="str">
        <f>_xlfn.XLOOKUP(W15,Admin!$A$2:$A$601,Admin!$D$2:$D$601,"",0)</f>
        <v>Harvey</v>
      </c>
      <c r="Z15" s="21" t="str">
        <f>_xlfn.XLOOKUP(W15,Admin!$A$2:$A$601,Admin!$E$2:$E$601,"",0)</f>
        <v>Higham</v>
      </c>
      <c r="AA15" s="114">
        <v>36</v>
      </c>
      <c r="AB15" s="21">
        <f t="shared" si="4"/>
        <v>9</v>
      </c>
      <c r="AC15" t="str">
        <f>_xlfn.XLOOKUP(W15,Admin!$A$2:$A$601,Admin!$F$2:$F$601,"",0)</f>
        <v>BAC</v>
      </c>
      <c r="AD15">
        <f>COUNTIF(AC$7:AC15,AC15)</f>
        <v>4</v>
      </c>
      <c r="AE15">
        <f>IF(AA15=0,"",IF(AD15&lt;3,COUNTIF(AD$7:AD15,"&lt;3"),0))</f>
        <v>0</v>
      </c>
      <c r="AF15" t="str">
        <f t="shared" si="5"/>
        <v/>
      </c>
      <c r="AH15" s="45">
        <v>352</v>
      </c>
      <c r="AI15" s="21" t="str">
        <f>_xlfn.XLOOKUP(AH15,Admin!$A$2:$A$601,Admin!$C$2:$C$601,"",0)</f>
        <v>U13B PAC</v>
      </c>
      <c r="AJ15" s="21" t="str">
        <f>_xlfn.XLOOKUP(AH15,Admin!$A$2:$A$601,Admin!$D$2:$D$601,"",0)</f>
        <v>Bryan</v>
      </c>
      <c r="AK15" s="21" t="str">
        <f>_xlfn.XLOOKUP(AH15,Admin!$A$2:$A$601,Admin!$E$2:$E$601,"",0)</f>
        <v>Ajaero</v>
      </c>
      <c r="AL15" s="114">
        <v>59</v>
      </c>
      <c r="AM15" s="21">
        <f t="shared" si="6"/>
        <v>9</v>
      </c>
      <c r="AN15" t="str">
        <f>_xlfn.XLOOKUP(AH15,Admin!$A$2:$A$601,Admin!$F$2:$F$601,"",0)</f>
        <v>PAC</v>
      </c>
      <c r="AO15">
        <f>COUNTIF(AN$7:AN15,AN15)</f>
        <v>4</v>
      </c>
      <c r="AP15">
        <f>IF(AL15=0,"",IF(AO15&lt;3,COUNTIF(AO$7:AO15,"&lt;3"),0))</f>
        <v>0</v>
      </c>
      <c r="AQ15" t="str">
        <f t="shared" si="7"/>
        <v/>
      </c>
      <c r="AS15" s="45">
        <v>347</v>
      </c>
      <c r="AT15" s="21" t="str">
        <f>_xlfn.XLOOKUP(AS15,Admin!$A$2:$A$601,Admin!$C$2:$C$601,"",0)</f>
        <v>U13B PAC</v>
      </c>
      <c r="AU15" s="21" t="str">
        <f>_xlfn.XLOOKUP(AS15,Admin!$A$2:$A$601,Admin!$D$2:$D$601,"",0)</f>
        <v>Elliot</v>
      </c>
      <c r="AV15" s="21" t="str">
        <f>_xlfn.XLOOKUP(AS15,Admin!$A$2:$A$601,Admin!$E$2:$E$601,"",0)</f>
        <v>Richings</v>
      </c>
      <c r="AW15" s="84">
        <v>5.44</v>
      </c>
      <c r="AX15" s="21">
        <f t="shared" si="8"/>
        <v>9</v>
      </c>
      <c r="AY15" t="str">
        <f>_xlfn.XLOOKUP(AS15,Admin!$A$2:$A$601,Admin!$F$2:$F$601,"",0)</f>
        <v>PAC</v>
      </c>
      <c r="AZ15">
        <f>COUNTIF(AY$7:AY15,AY15)</f>
        <v>1</v>
      </c>
      <c r="BA15">
        <f>IF(AW15=0,"",IF(AZ15&lt;3,COUNTIF(AZ$7:AZ15,"&lt;3"),0))</f>
        <v>7</v>
      </c>
      <c r="BB15">
        <f t="shared" si="9"/>
        <v>6</v>
      </c>
      <c r="BD15" s="45"/>
      <c r="BE15" s="21" t="str">
        <f>_xlfn.XLOOKUP(BD15,Admin!$A$2:$A$601,Admin!$C$2:$C$601,"",0)</f>
        <v/>
      </c>
      <c r="BF15" s="21" t="str">
        <f>_xlfn.XLOOKUP(BD15,Admin!$A$2:$A$601,Admin!$D$2:$D$601,"",0)</f>
        <v/>
      </c>
      <c r="BG15" s="21" t="str">
        <f>_xlfn.XLOOKUP(BD15,Admin!$A$2:$A$601,Admin!$E$2:$E$601,"",0)</f>
        <v/>
      </c>
      <c r="BH15" s="83"/>
      <c r="BI15" s="21" t="str">
        <f t="shared" si="10"/>
        <v/>
      </c>
    </row>
    <row r="16" spans="1:61" x14ac:dyDescent="0.35">
      <c r="A16" s="45">
        <v>149</v>
      </c>
      <c r="B16" s="21" t="str">
        <f>_xlfn.XLOOKUP(A16,Admin!$A$2:$A$601,Admin!$C$2:$C$601,"",0)</f>
        <v>U13B BAC</v>
      </c>
      <c r="C16" s="21" t="str">
        <f>_xlfn.XLOOKUP(A16,Admin!$A$2:$A$601,Admin!$D$2:$D$601,"",0)</f>
        <v>Leo</v>
      </c>
      <c r="D16" s="21" t="str">
        <f>_xlfn.XLOOKUP(A16,Admin!$A$2:$A$601,Admin!$E$2:$E$601,"",0)</f>
        <v>Higham</v>
      </c>
      <c r="E16" s="84">
        <v>1.68</v>
      </c>
      <c r="F16" s="21">
        <f t="shared" si="0"/>
        <v>10</v>
      </c>
      <c r="G16" t="str">
        <f>_xlfn.XLOOKUP(A16,Admin!$A$2:$A$601,Admin!$F$2:$F$601,"",0)</f>
        <v>BAC</v>
      </c>
      <c r="H16">
        <f>COUNTIF(G$7:G16,G16)</f>
        <v>4</v>
      </c>
      <c r="I16">
        <f>IF(E16=0,"",IF(H16&lt;3,COUNTIF(H$7:H16,"&lt;3"),0))</f>
        <v>0</v>
      </c>
      <c r="J16" t="str">
        <f t="shared" si="1"/>
        <v/>
      </c>
      <c r="L16" s="45">
        <v>349</v>
      </c>
      <c r="M16" s="21" t="str">
        <f>_xlfn.XLOOKUP(L16,Admin!$A$2:$A$601,Admin!$C$2:$C$601,"",0)</f>
        <v>U13B PAC</v>
      </c>
      <c r="N16" s="21" t="str">
        <f>_xlfn.XLOOKUP(L16,Admin!$A$2:$A$601,Admin!$D$2:$D$601,"",0)</f>
        <v>Luis</v>
      </c>
      <c r="O16" s="21" t="str">
        <f>_xlfn.XLOOKUP(L16,Admin!$A$2:$A$601,Admin!$E$2:$E$601,"",0)</f>
        <v>Gahndo Afandor</v>
      </c>
      <c r="P16" s="84">
        <v>5.07</v>
      </c>
      <c r="Q16" s="21">
        <f t="shared" si="2"/>
        <v>10</v>
      </c>
      <c r="R16" t="str">
        <f>_xlfn.XLOOKUP(L16,Admin!$A$2:$A$601,Admin!$F$2:$F$601,"",0)</f>
        <v>PAC</v>
      </c>
      <c r="S16">
        <f>COUNTIF(R$7:R16,R16)</f>
        <v>3</v>
      </c>
      <c r="T16">
        <f>IF(P16=0,"",IF(S16&lt;3,COUNTIF(S$7:S16,"&lt;3"),0))</f>
        <v>0</v>
      </c>
      <c r="U16" t="str">
        <f t="shared" si="3"/>
        <v/>
      </c>
      <c r="W16" s="45">
        <v>454</v>
      </c>
      <c r="X16" s="21" t="str">
        <f>_xlfn.XLOOKUP(W16,Admin!$A$2:$A$601,Admin!$C$2:$C$601,"",0)</f>
        <v>U13B PR</v>
      </c>
      <c r="Y16" s="21" t="str">
        <f>_xlfn.XLOOKUP(W16,Admin!$A$2:$A$601,Admin!$D$2:$D$601,"",0)</f>
        <v>Ted</v>
      </c>
      <c r="Z16" s="21" t="str">
        <f>_xlfn.XLOOKUP(W16,Admin!$A$2:$A$601,Admin!$E$2:$E$601,"",0)</f>
        <v>Jackson</v>
      </c>
      <c r="AA16" s="114">
        <v>34</v>
      </c>
      <c r="AB16" s="21">
        <f t="shared" si="4"/>
        <v>10</v>
      </c>
      <c r="AC16" t="str">
        <f>_xlfn.XLOOKUP(W16,Admin!$A$2:$A$601,Admin!$F$2:$F$601,"",0)</f>
        <v>PR</v>
      </c>
      <c r="AD16">
        <f>COUNTIF(AC$7:AC16,AC16)</f>
        <v>3</v>
      </c>
      <c r="AE16">
        <f>IF(AA16=0,"",IF(AD16&lt;3,COUNTIF(AD$7:AD16,"&lt;3"),0))</f>
        <v>0</v>
      </c>
      <c r="AF16" t="str">
        <f t="shared" si="5"/>
        <v/>
      </c>
      <c r="AH16" s="45"/>
      <c r="AI16" s="21" t="str">
        <f>_xlfn.XLOOKUP(AH16,Admin!$A$2:$A$601,Admin!$C$2:$C$601,"",0)</f>
        <v/>
      </c>
      <c r="AJ16" s="21" t="str">
        <f>_xlfn.XLOOKUP(AH16,Admin!$A$2:$A$601,Admin!$D$2:$D$601,"",0)</f>
        <v/>
      </c>
      <c r="AK16" s="21" t="str">
        <f>_xlfn.XLOOKUP(AH16,Admin!$A$2:$A$601,Admin!$E$2:$E$601,"",0)</f>
        <v/>
      </c>
      <c r="AL16" s="114"/>
      <c r="AM16" s="21" t="str">
        <f t="shared" si="6"/>
        <v/>
      </c>
      <c r="AN16" t="str">
        <f>_xlfn.XLOOKUP(AH16,Admin!$A$2:$A$601,Admin!$F$2:$F$601,"",0)</f>
        <v/>
      </c>
      <c r="AO16">
        <f>COUNTIF(AN$7:AN16,AN16)</f>
        <v>1</v>
      </c>
      <c r="AP16" t="str">
        <f>IF(AL16=0,"",IF(AO16&lt;3,COUNTIF(AO$7:AO16,"&lt;3"),0))</f>
        <v/>
      </c>
      <c r="AQ16" t="str">
        <f t="shared" si="7"/>
        <v/>
      </c>
      <c r="AS16" s="45">
        <v>150</v>
      </c>
      <c r="AT16" s="21" t="str">
        <f>_xlfn.XLOOKUP(AS16,Admin!$A$2:$A$601,Admin!$C$2:$C$601,"",0)</f>
        <v>U13B BAC</v>
      </c>
      <c r="AU16" s="21" t="str">
        <f>_xlfn.XLOOKUP(AS16,Admin!$A$2:$A$601,Admin!$D$2:$D$601,"",0)</f>
        <v>Harvey</v>
      </c>
      <c r="AV16" s="21" t="str">
        <f>_xlfn.XLOOKUP(AS16,Admin!$A$2:$A$601,Admin!$E$2:$E$601,"",0)</f>
        <v>Higham</v>
      </c>
      <c r="AW16" s="84">
        <v>5.26</v>
      </c>
      <c r="AX16" s="21">
        <f t="shared" si="8"/>
        <v>10</v>
      </c>
      <c r="AY16" t="str">
        <f>_xlfn.XLOOKUP(AS16,Admin!$A$2:$A$601,Admin!$F$2:$F$601,"",0)</f>
        <v>BAC</v>
      </c>
      <c r="AZ16">
        <f>COUNTIF(AY$7:AY16,AY16)</f>
        <v>3</v>
      </c>
      <c r="BA16">
        <f>IF(AW16=0,"",IF(AZ16&lt;3,COUNTIF(AZ$7:AZ16,"&lt;3"),0))</f>
        <v>0</v>
      </c>
      <c r="BB16" t="str">
        <f t="shared" si="9"/>
        <v/>
      </c>
      <c r="BD16" s="45"/>
      <c r="BE16" s="21" t="str">
        <f>_xlfn.XLOOKUP(BD16,Admin!$A$2:$A$601,Admin!$C$2:$C$601,"",0)</f>
        <v/>
      </c>
      <c r="BF16" s="21" t="str">
        <f>_xlfn.XLOOKUP(BD16,Admin!$A$2:$A$601,Admin!$D$2:$D$601,"",0)</f>
        <v/>
      </c>
      <c r="BG16" s="21" t="str">
        <f>_xlfn.XLOOKUP(BD16,Admin!$A$2:$A$601,Admin!$E$2:$E$601,"",0)</f>
        <v/>
      </c>
      <c r="BH16" s="83"/>
      <c r="BI16" s="21" t="str">
        <f t="shared" si="10"/>
        <v/>
      </c>
    </row>
    <row r="17" spans="1:61" x14ac:dyDescent="0.35">
      <c r="A17" s="45">
        <v>652</v>
      </c>
      <c r="B17" s="21" t="str">
        <f>_xlfn.XLOOKUP(A17,Admin!$A$2:$A$601,Admin!$C$2:$C$601,"",0)</f>
        <v>U13B WAC</v>
      </c>
      <c r="C17" s="21" t="str">
        <f>_xlfn.XLOOKUP(A17,Admin!$A$2:$A$601,Admin!$D$2:$D$601,"",0)</f>
        <v xml:space="preserve">William </v>
      </c>
      <c r="D17" s="21" t="str">
        <f>_xlfn.XLOOKUP(A17,Admin!$A$2:$A$601,Admin!$E$2:$E$601,"",0)</f>
        <v xml:space="preserve">Mc Donald </v>
      </c>
      <c r="E17" s="84">
        <v>1.66</v>
      </c>
      <c r="F17" s="21">
        <f t="shared" si="0"/>
        <v>11</v>
      </c>
      <c r="G17" t="str">
        <f>_xlfn.XLOOKUP(A17,Admin!$A$2:$A$601,Admin!$F$2:$F$601,"",0)</f>
        <v>WAC</v>
      </c>
      <c r="H17">
        <f>COUNTIF(G$7:G17,G17)</f>
        <v>2</v>
      </c>
      <c r="I17">
        <f>IF(E17=0,"",IF(H17&lt;3,COUNTIF(H$7:H17,"&lt;3"),0))</f>
        <v>9</v>
      </c>
      <c r="J17">
        <f t="shared" si="1"/>
        <v>4</v>
      </c>
      <c r="L17" s="45">
        <v>454</v>
      </c>
      <c r="M17" s="21" t="str">
        <f>_xlfn.XLOOKUP(L17,Admin!$A$2:$A$601,Admin!$C$2:$C$601,"",0)</f>
        <v>U13B PR</v>
      </c>
      <c r="N17" s="21" t="str">
        <f>_xlfn.XLOOKUP(L17,Admin!$A$2:$A$601,Admin!$D$2:$D$601,"",0)</f>
        <v>Ted</v>
      </c>
      <c r="O17" s="21" t="str">
        <f>_xlfn.XLOOKUP(L17,Admin!$A$2:$A$601,Admin!$E$2:$E$601,"",0)</f>
        <v>Jackson</v>
      </c>
      <c r="P17" s="84">
        <v>4.87</v>
      </c>
      <c r="Q17" s="21">
        <f t="shared" si="2"/>
        <v>11</v>
      </c>
      <c r="R17" t="str">
        <f>_xlfn.XLOOKUP(L17,Admin!$A$2:$A$601,Admin!$F$2:$F$601,"",0)</f>
        <v>PR</v>
      </c>
      <c r="S17">
        <f>COUNTIF(R$7:R17,R17)</f>
        <v>1</v>
      </c>
      <c r="T17">
        <f>IF(P17=0,"",IF(S17&lt;3,COUNTIF(S$7:S17,"&lt;3"),0))</f>
        <v>8</v>
      </c>
      <c r="U17">
        <f t="shared" si="3"/>
        <v>5</v>
      </c>
      <c r="W17" s="45"/>
      <c r="X17" s="21" t="str">
        <f>_xlfn.XLOOKUP(W17,Admin!$A$2:$A$601,Admin!$C$2:$C$601,"",0)</f>
        <v/>
      </c>
      <c r="Y17" s="21" t="str">
        <f>_xlfn.XLOOKUP(W17,Admin!$A$2:$A$601,Admin!$D$2:$D$601,"",0)</f>
        <v/>
      </c>
      <c r="Z17" s="21" t="str">
        <f>_xlfn.XLOOKUP(W17,Admin!$A$2:$A$601,Admin!$E$2:$E$601,"",0)</f>
        <v/>
      </c>
      <c r="AA17" s="114"/>
      <c r="AB17" s="21" t="str">
        <f t="shared" si="4"/>
        <v/>
      </c>
      <c r="AC17" t="str">
        <f>_xlfn.XLOOKUP(W17,Admin!$A$2:$A$601,Admin!$F$2:$F$601,"",0)</f>
        <v/>
      </c>
      <c r="AD17">
        <f>COUNTIF(AC$7:AC17,AC17)</f>
        <v>1</v>
      </c>
      <c r="AE17" t="str">
        <f>IF(AA17=0,"",IF(AD17&lt;3,COUNTIF(AD$7:AD17,"&lt;3"),0))</f>
        <v/>
      </c>
      <c r="AF17" t="str">
        <f t="shared" si="5"/>
        <v/>
      </c>
      <c r="AH17" s="45"/>
      <c r="AI17" s="21" t="str">
        <f>_xlfn.XLOOKUP(AH17,Admin!$A$2:$A$601,Admin!$C$2:$C$601,"",0)</f>
        <v/>
      </c>
      <c r="AJ17" s="21" t="str">
        <f>_xlfn.XLOOKUP(AH17,Admin!$A$2:$A$601,Admin!$D$2:$D$601,"",0)</f>
        <v/>
      </c>
      <c r="AK17" s="21" t="str">
        <f>_xlfn.XLOOKUP(AH17,Admin!$A$2:$A$601,Admin!$E$2:$E$601,"",0)</f>
        <v/>
      </c>
      <c r="AL17" s="114"/>
      <c r="AM17" s="21" t="str">
        <f t="shared" si="6"/>
        <v/>
      </c>
      <c r="AN17" t="str">
        <f>_xlfn.XLOOKUP(AH17,Admin!$A$2:$A$601,Admin!$F$2:$F$601,"",0)</f>
        <v/>
      </c>
      <c r="AO17">
        <f>COUNTIF(AN$7:AN17,AN17)</f>
        <v>2</v>
      </c>
      <c r="AP17" t="str">
        <f>IF(AL17=0,"",IF(AO17&lt;3,COUNTIF(AO$7:AO17,"&lt;3"),0))</f>
        <v/>
      </c>
      <c r="AQ17" t="str">
        <f t="shared" si="7"/>
        <v/>
      </c>
      <c r="AS17" s="45">
        <v>348</v>
      </c>
      <c r="AT17" s="21" t="str">
        <f>_xlfn.XLOOKUP(AS17,Admin!$A$2:$A$601,Admin!$C$2:$C$601,"",0)</f>
        <v>U13B PAC</v>
      </c>
      <c r="AU17" s="21" t="str">
        <f>_xlfn.XLOOKUP(AS17,Admin!$A$2:$A$601,Admin!$D$2:$D$601,"",0)</f>
        <v>Juan</v>
      </c>
      <c r="AV17" s="21" t="str">
        <f>_xlfn.XLOOKUP(AS17,Admin!$A$2:$A$601,Admin!$E$2:$E$601,"",0)</f>
        <v>Gahndo Afandor</v>
      </c>
      <c r="AW17" s="84">
        <v>4.4400000000000004</v>
      </c>
      <c r="AX17" s="21">
        <f t="shared" si="8"/>
        <v>11</v>
      </c>
      <c r="AY17" t="str">
        <f>_xlfn.XLOOKUP(AS17,Admin!$A$2:$A$601,Admin!$F$2:$F$601,"",0)</f>
        <v>PAC</v>
      </c>
      <c r="AZ17">
        <f>COUNTIF(AY$7:AY17,AY17)</f>
        <v>2</v>
      </c>
      <c r="BA17">
        <f>IF(AW17=0,"",IF(AZ17&lt;3,COUNTIF(AZ$7:AZ17,"&lt;3"),0))</f>
        <v>8</v>
      </c>
      <c r="BB17">
        <f t="shared" si="9"/>
        <v>5</v>
      </c>
      <c r="BD17" s="45"/>
      <c r="BE17" s="21" t="str">
        <f>_xlfn.XLOOKUP(BD17,Admin!$A$2:$A$601,Admin!$C$2:$C$601,"",0)</f>
        <v/>
      </c>
      <c r="BF17" s="21" t="str">
        <f>_xlfn.XLOOKUP(BD17,Admin!$A$2:$A$601,Admin!$D$2:$D$601,"",0)</f>
        <v/>
      </c>
      <c r="BG17" s="21" t="str">
        <f>_xlfn.XLOOKUP(BD17,Admin!$A$2:$A$601,Admin!$E$2:$E$601,"",0)</f>
        <v/>
      </c>
      <c r="BH17" s="83"/>
      <c r="BI17" s="21" t="str">
        <f t="shared" si="10"/>
        <v/>
      </c>
    </row>
    <row r="18" spans="1:61" x14ac:dyDescent="0.35">
      <c r="A18" s="45">
        <v>349</v>
      </c>
      <c r="B18" s="21" t="str">
        <f>_xlfn.XLOOKUP(A18,Admin!$A$2:$A$601,Admin!$C$2:$C$601,"",0)</f>
        <v>U13B PAC</v>
      </c>
      <c r="C18" s="21" t="str">
        <f>_xlfn.XLOOKUP(A18,Admin!$A$2:$A$601,Admin!$D$2:$D$601,"",0)</f>
        <v>Luis</v>
      </c>
      <c r="D18" s="21" t="str">
        <f>_xlfn.XLOOKUP(A18,Admin!$A$2:$A$601,Admin!$E$2:$E$601,"",0)</f>
        <v>Gahndo Afandor</v>
      </c>
      <c r="E18" s="84">
        <v>1.63</v>
      </c>
      <c r="F18" s="21">
        <f t="shared" si="0"/>
        <v>12</v>
      </c>
      <c r="G18" t="str">
        <f>_xlfn.XLOOKUP(A18,Admin!$A$2:$A$601,Admin!$F$2:$F$601,"",0)</f>
        <v>PAC</v>
      </c>
      <c r="H18">
        <f>COUNTIF(G$7:G18,G18)</f>
        <v>3</v>
      </c>
      <c r="I18">
        <f>IF(E18=0,"",IF(H18&lt;3,COUNTIF(H$7:H18,"&lt;3"),0))</f>
        <v>0</v>
      </c>
      <c r="J18" t="str">
        <f t="shared" si="1"/>
        <v/>
      </c>
      <c r="L18" s="45"/>
      <c r="M18" s="21" t="str">
        <f>_xlfn.XLOOKUP(L18,Admin!$A$2:$A$601,Admin!$C$2:$C$601,"",0)</f>
        <v/>
      </c>
      <c r="N18" s="21" t="str">
        <f>_xlfn.XLOOKUP(L18,Admin!$A$2:$A$601,Admin!$D$2:$D$601,"",0)</f>
        <v/>
      </c>
      <c r="O18" s="21" t="str">
        <f>_xlfn.XLOOKUP(L18,Admin!$A$2:$A$601,Admin!$E$2:$E$601,"",0)</f>
        <v/>
      </c>
      <c r="P18" s="84"/>
      <c r="Q18" s="21" t="str">
        <f t="shared" si="2"/>
        <v/>
      </c>
      <c r="R18" t="str">
        <f>_xlfn.XLOOKUP(L18,Admin!$A$2:$A$601,Admin!$F$2:$F$601,"",0)</f>
        <v/>
      </c>
      <c r="S18">
        <f>COUNTIF(R$7:R18,R18)</f>
        <v>1</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114"/>
      <c r="AB18" s="21" t="str">
        <f t="shared" si="4"/>
        <v/>
      </c>
      <c r="AC18" t="str">
        <f>_xlfn.XLOOKUP(W18,Admin!$A$2:$A$601,Admin!$F$2:$F$601,"",0)</f>
        <v/>
      </c>
      <c r="AD18">
        <f>COUNTIF(AC$7:AC18,AC18)</f>
        <v>2</v>
      </c>
      <c r="AE18" t="str">
        <f>IF(AA18=0,"",IF(AD18&lt;3,COUNTIF(AD$7:AD18,"&lt;3"),0))</f>
        <v/>
      </c>
      <c r="AF18" t="str">
        <f t="shared" si="5"/>
        <v/>
      </c>
      <c r="AH18" s="45"/>
      <c r="AI18" s="21" t="str">
        <f>_xlfn.XLOOKUP(AH18,Admin!$A$2:$A$601,Admin!$C$2:$C$601,"",0)</f>
        <v/>
      </c>
      <c r="AJ18" s="21" t="str">
        <f>_xlfn.XLOOKUP(AH18,Admin!$A$2:$A$601,Admin!$D$2:$D$601,"",0)</f>
        <v/>
      </c>
      <c r="AK18" s="21" t="str">
        <f>_xlfn.XLOOKUP(AH18,Admin!$A$2:$A$601,Admin!$E$2:$E$601,"",0)</f>
        <v/>
      </c>
      <c r="AL18" s="114"/>
      <c r="AM18" s="21" t="str">
        <f t="shared" si="6"/>
        <v/>
      </c>
      <c r="AN18" t="str">
        <f>_xlfn.XLOOKUP(AH18,Admin!$A$2:$A$601,Admin!$F$2:$F$601,"",0)</f>
        <v/>
      </c>
      <c r="AO18">
        <f>COUNTIF(AN$7:AN18,AN18)</f>
        <v>3</v>
      </c>
      <c r="AP18" t="str">
        <f>IF(AL18=0,"",IF(AO18&lt;3,COUNTIF(AO$7:AO18,"&lt;3"),0))</f>
        <v/>
      </c>
      <c r="AQ18" t="str">
        <f t="shared" si="7"/>
        <v/>
      </c>
      <c r="AS18" s="45"/>
      <c r="AT18" s="21" t="str">
        <f>_xlfn.XLOOKUP(AS18,Admin!$A$2:$A$601,Admin!$C$2:$C$601,"",0)</f>
        <v/>
      </c>
      <c r="AU18" s="21" t="str">
        <f>_xlfn.XLOOKUP(AS18,Admin!$A$2:$A$601,Admin!$D$2:$D$601,"",0)</f>
        <v/>
      </c>
      <c r="AV18" s="21" t="str">
        <f>_xlfn.XLOOKUP(AS18,Admin!$A$2:$A$601,Admin!$E$2:$E$601,"",0)</f>
        <v/>
      </c>
      <c r="AW18" s="84"/>
      <c r="AX18" s="21" t="str">
        <f t="shared" si="8"/>
        <v/>
      </c>
      <c r="AY18" t="str">
        <f>_xlfn.XLOOKUP(AS18,Admin!$A$2:$A$601,Admin!$F$2:$F$601,"",0)</f>
        <v/>
      </c>
      <c r="AZ18">
        <f>COUNTIF(AY$7:AY18,AY18)</f>
        <v>1</v>
      </c>
      <c r="BA18" t="str">
        <f>IF(AW18=0,"",IF(AZ18&lt;3,COUNTIF(AZ$7:AZ18,"&lt;3"),0))</f>
        <v/>
      </c>
      <c r="BB18" t="str">
        <f t="shared" si="9"/>
        <v/>
      </c>
      <c r="BD18" s="45"/>
      <c r="BE18" s="21" t="str">
        <f>_xlfn.XLOOKUP(BD18,Admin!$A$2:$A$601,Admin!$C$2:$C$601,"",0)</f>
        <v/>
      </c>
      <c r="BF18" s="21" t="str">
        <f>_xlfn.XLOOKUP(BD18,Admin!$A$2:$A$601,Admin!$D$2:$D$601,"",0)</f>
        <v/>
      </c>
      <c r="BG18" s="21" t="str">
        <f>_xlfn.XLOOKUP(BD18,Admin!$A$2:$A$601,Admin!$E$2:$E$601,"",0)</f>
        <v/>
      </c>
      <c r="BH18" s="83"/>
      <c r="BI18" s="21" t="str">
        <f t="shared" si="10"/>
        <v/>
      </c>
    </row>
    <row r="19" spans="1:61" x14ac:dyDescent="0.35">
      <c r="A19" s="45">
        <v>646</v>
      </c>
      <c r="B19" s="21" t="str">
        <f>_xlfn.XLOOKUP(A19,Admin!$A$2:$A$601,Admin!$C$2:$C$601,"",0)</f>
        <v>U13B WAC</v>
      </c>
      <c r="C19" s="21" t="str">
        <f>_xlfn.XLOOKUP(A19,Admin!$A$2:$A$601,Admin!$D$2:$D$601,"",0)</f>
        <v xml:space="preserve">Sebastian </v>
      </c>
      <c r="D19" s="21" t="str">
        <f>_xlfn.XLOOKUP(A19,Admin!$A$2:$A$601,Admin!$E$2:$E$601,"",0)</f>
        <v xml:space="preserve">Powell </v>
      </c>
      <c r="E19" s="84">
        <v>1.58</v>
      </c>
      <c r="F19" s="21">
        <f t="shared" si="0"/>
        <v>13</v>
      </c>
      <c r="G19" t="str">
        <f>_xlfn.XLOOKUP(A19,Admin!$A$2:$A$601,Admin!$F$2:$F$601,"",0)</f>
        <v>WAC</v>
      </c>
      <c r="H19">
        <f>COUNTIF(G$7:G19,G19)</f>
        <v>3</v>
      </c>
      <c r="I19">
        <f>IF(E19=0,"",IF(H19&lt;3,COUNTIF(H$7:H19,"&lt;3"),0))</f>
        <v>0</v>
      </c>
      <c r="J19" t="str">
        <f t="shared" si="1"/>
        <v/>
      </c>
      <c r="L19" s="45"/>
      <c r="M19" s="21" t="str">
        <f>_xlfn.XLOOKUP(L19,Admin!$A$2:$A$601,Admin!$C$2:$C$601,"",0)</f>
        <v/>
      </c>
      <c r="N19" s="21" t="str">
        <f>_xlfn.XLOOKUP(L19,Admin!$A$2:$A$601,Admin!$D$2:$D$601,"",0)</f>
        <v/>
      </c>
      <c r="O19" s="21" t="str">
        <f>_xlfn.XLOOKUP(L19,Admin!$A$2:$A$601,Admin!$E$2:$E$601,"",0)</f>
        <v/>
      </c>
      <c r="P19" s="84"/>
      <c r="Q19" s="21" t="str">
        <f t="shared" si="2"/>
        <v/>
      </c>
      <c r="R19" t="str">
        <f>_xlfn.XLOOKUP(L19,Admin!$A$2:$A$601,Admin!$F$2:$F$601,"",0)</f>
        <v/>
      </c>
      <c r="S19">
        <f>COUNTIF(R$7:R19,R19)</f>
        <v>2</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114"/>
      <c r="AB19" s="21" t="str">
        <f t="shared" si="4"/>
        <v/>
      </c>
      <c r="AC19" t="str">
        <f>_xlfn.XLOOKUP(W19,Admin!$A$2:$A$601,Admin!$F$2:$F$601,"",0)</f>
        <v/>
      </c>
      <c r="AD19">
        <f>COUNTIF(AC$7:AC19,AC19)</f>
        <v>3</v>
      </c>
      <c r="AE19" t="str">
        <f>IF(AA19=0,"",IF(AD19&lt;3,COUNTIF(AD$7:AD19,"&lt;3"),0))</f>
        <v/>
      </c>
      <c r="AF19" t="str">
        <f t="shared" si="5"/>
        <v/>
      </c>
      <c r="AH19" s="45"/>
      <c r="AI19" s="21" t="str">
        <f>_xlfn.XLOOKUP(AH19,Admin!$A$2:$A$601,Admin!$C$2:$C$601,"",0)</f>
        <v/>
      </c>
      <c r="AJ19" s="21" t="str">
        <f>_xlfn.XLOOKUP(AH19,Admin!$A$2:$A$601,Admin!$D$2:$D$601,"",0)</f>
        <v/>
      </c>
      <c r="AK19" s="21" t="str">
        <f>_xlfn.XLOOKUP(AH19,Admin!$A$2:$A$601,Admin!$E$2:$E$601,"",0)</f>
        <v/>
      </c>
      <c r="AL19" s="114"/>
      <c r="AM19" s="21" t="str">
        <f t="shared" si="6"/>
        <v/>
      </c>
      <c r="AN19" t="str">
        <f>_xlfn.XLOOKUP(AH19,Admin!$A$2:$A$601,Admin!$F$2:$F$601,"",0)</f>
        <v/>
      </c>
      <c r="AO19">
        <f>COUNTIF(AN$7:AN19,AN19)</f>
        <v>4</v>
      </c>
      <c r="AP19" t="str">
        <f>IF(AL19=0,"",IF(AO19&lt;3,COUNTIF(AO$7:AO19,"&lt;3"),0))</f>
        <v/>
      </c>
      <c r="AQ19" t="str">
        <f t="shared" si="7"/>
        <v/>
      </c>
      <c r="AS19" s="45"/>
      <c r="AT19" s="21" t="str">
        <f>_xlfn.XLOOKUP(AS19,Admin!$A$2:$A$601,Admin!$C$2:$C$601,"",0)</f>
        <v/>
      </c>
      <c r="AU19" s="21" t="str">
        <f>_xlfn.XLOOKUP(AS19,Admin!$A$2:$A$601,Admin!$D$2:$D$601,"",0)</f>
        <v/>
      </c>
      <c r="AV19" s="21" t="str">
        <f>_xlfn.XLOOKUP(AS19,Admin!$A$2:$A$601,Admin!$E$2:$E$601,"",0)</f>
        <v/>
      </c>
      <c r="AW19" s="84"/>
      <c r="AX19" s="21" t="str">
        <f t="shared" si="8"/>
        <v/>
      </c>
      <c r="AY19" t="str">
        <f>_xlfn.XLOOKUP(AS19,Admin!$A$2:$A$601,Admin!$F$2:$F$601,"",0)</f>
        <v/>
      </c>
      <c r="AZ19">
        <f>COUNTIF(AY$7:AY19,AY19)</f>
        <v>2</v>
      </c>
      <c r="BA19" t="str">
        <f>IF(AW19=0,"",IF(AZ19&lt;3,COUNTIF(AZ$7:AZ19,"&lt;3"),0))</f>
        <v/>
      </c>
      <c r="BB19" t="str">
        <f t="shared" si="9"/>
        <v/>
      </c>
      <c r="BD19" s="45"/>
      <c r="BE19" s="21" t="str">
        <f>_xlfn.XLOOKUP(BD19,Admin!$A$2:$A$601,Admin!$C$2:$C$601,"",0)</f>
        <v/>
      </c>
      <c r="BF19" s="21" t="str">
        <f>_xlfn.XLOOKUP(BD19,Admin!$A$2:$A$601,Admin!$D$2:$D$601,"",0)</f>
        <v/>
      </c>
      <c r="BG19" s="21" t="str">
        <f>_xlfn.XLOOKUP(BD19,Admin!$A$2:$A$601,Admin!$E$2:$E$601,"",0)</f>
        <v/>
      </c>
      <c r="BH19" s="83"/>
      <c r="BI19" s="21" t="str">
        <f t="shared" si="10"/>
        <v/>
      </c>
    </row>
    <row r="20" spans="1:61" x14ac:dyDescent="0.35">
      <c r="A20" s="45"/>
      <c r="B20" s="21" t="str">
        <f>_xlfn.XLOOKUP(A20,Admin!$A$2:$A$601,Admin!$C$2:$C$601,"",0)</f>
        <v/>
      </c>
      <c r="C20" s="21" t="str">
        <f>_xlfn.XLOOKUP(A20,Admin!$A$2:$A$601,Admin!$D$2:$D$601,"",0)</f>
        <v/>
      </c>
      <c r="D20" s="21" t="str">
        <f>_xlfn.XLOOKUP(A20,Admin!$A$2:$A$601,Admin!$E$2:$E$601,"",0)</f>
        <v/>
      </c>
      <c r="E20" s="84"/>
      <c r="F20" s="21" t="str">
        <f t="shared" si="0"/>
        <v/>
      </c>
      <c r="G20" t="str">
        <f>_xlfn.XLOOKUP(A20,Admin!$A$2:$A$601,Admin!$F$2:$F$601,"",0)</f>
        <v/>
      </c>
      <c r="H20">
        <f>COUNTIF(G$7:G20,G20)</f>
        <v>1</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4"/>
      <c r="Q20" s="21" t="str">
        <f t="shared" si="2"/>
        <v/>
      </c>
      <c r="R20" t="str">
        <f>_xlfn.XLOOKUP(L20,Admin!$A$2:$A$601,Admin!$F$2:$F$601,"",0)</f>
        <v/>
      </c>
      <c r="S20">
        <f>COUNTIF(R$7:R20,R20)</f>
        <v>3</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114"/>
      <c r="AB20" s="21" t="str">
        <f t="shared" si="4"/>
        <v/>
      </c>
      <c r="AC20" t="str">
        <f>_xlfn.XLOOKUP(W20,Admin!$A$2:$A$601,Admin!$F$2:$F$601,"",0)</f>
        <v/>
      </c>
      <c r="AD20">
        <f>COUNTIF(AC$7:AC20,AC20)</f>
        <v>4</v>
      </c>
      <c r="AE20" t="str">
        <f>IF(AA20=0,"",IF(AD20&lt;3,COUNTIF(AD$7:AD20,"&lt;3"),0))</f>
        <v/>
      </c>
      <c r="AF20" t="str">
        <f t="shared" si="5"/>
        <v/>
      </c>
      <c r="AH20" s="45"/>
      <c r="AI20" s="21" t="str">
        <f>_xlfn.XLOOKUP(AH20,Admin!$A$2:$A$601,Admin!$C$2:$C$601,"",0)</f>
        <v/>
      </c>
      <c r="AJ20" s="21" t="str">
        <f>_xlfn.XLOOKUP(AH20,Admin!$A$2:$A$601,Admin!$D$2:$D$601,"",0)</f>
        <v/>
      </c>
      <c r="AK20" s="21" t="str">
        <f>_xlfn.XLOOKUP(AH20,Admin!$A$2:$A$601,Admin!$E$2:$E$601,"",0)</f>
        <v/>
      </c>
      <c r="AL20" s="114"/>
      <c r="AM20" s="21" t="str">
        <f t="shared" si="6"/>
        <v/>
      </c>
      <c r="AN20" t="str">
        <f>_xlfn.XLOOKUP(AH20,Admin!$A$2:$A$601,Admin!$F$2:$F$601,"",0)</f>
        <v/>
      </c>
      <c r="AO20">
        <f>COUNTIF(AN$7:AN20,AN20)</f>
        <v>5</v>
      </c>
      <c r="AP20" t="str">
        <f>IF(AL20=0,"",IF(AO20&lt;3,COUNTIF(AO$7:AO20,"&lt;3"),0))</f>
        <v/>
      </c>
      <c r="AQ20" t="str">
        <f t="shared" si="7"/>
        <v/>
      </c>
      <c r="AS20" s="45"/>
      <c r="AT20" s="21" t="str">
        <f>_xlfn.XLOOKUP(AS20,Admin!$A$2:$A$601,Admin!$C$2:$C$601,"",0)</f>
        <v/>
      </c>
      <c r="AU20" s="21" t="str">
        <f>_xlfn.XLOOKUP(AS20,Admin!$A$2:$A$601,Admin!$D$2:$D$601,"",0)</f>
        <v/>
      </c>
      <c r="AV20" s="21" t="str">
        <f>_xlfn.XLOOKUP(AS20,Admin!$A$2:$A$601,Admin!$E$2:$E$601,"",0)</f>
        <v/>
      </c>
      <c r="AW20" s="84"/>
      <c r="AX20" s="21" t="str">
        <f t="shared" si="8"/>
        <v/>
      </c>
      <c r="AY20" t="str">
        <f>_xlfn.XLOOKUP(AS20,Admin!$A$2:$A$601,Admin!$F$2:$F$601,"",0)</f>
        <v/>
      </c>
      <c r="AZ20">
        <f>COUNTIF(AY$7:AY20,AY20)</f>
        <v>3</v>
      </c>
      <c r="BA20" t="str">
        <f>IF(AW20=0,"",IF(AZ20&lt;3,COUNTIF(AZ$7:AZ20,"&lt;3"),0))</f>
        <v/>
      </c>
      <c r="BB20" t="str">
        <f t="shared" si="9"/>
        <v/>
      </c>
      <c r="BD20" s="45"/>
      <c r="BE20" s="21" t="str">
        <f>_xlfn.XLOOKUP(BD20,Admin!$A$2:$A$601,Admin!$C$2:$C$601,"",0)</f>
        <v/>
      </c>
      <c r="BF20" s="21" t="str">
        <f>_xlfn.XLOOKUP(BD20,Admin!$A$2:$A$601,Admin!$D$2:$D$601,"",0)</f>
        <v/>
      </c>
      <c r="BG20" s="21" t="str">
        <f>_xlfn.XLOOKUP(BD20,Admin!$A$2:$A$601,Admin!$E$2:$E$601,"",0)</f>
        <v/>
      </c>
      <c r="BH20" s="83"/>
      <c r="BI20" s="21" t="str">
        <f t="shared" si="10"/>
        <v/>
      </c>
    </row>
    <row r="21" spans="1:61" x14ac:dyDescent="0.35">
      <c r="A21" s="45"/>
      <c r="B21" s="21" t="str">
        <f>_xlfn.XLOOKUP(A21,Admin!$A$2:$A$601,Admin!$C$2:$C$601,"",0)</f>
        <v/>
      </c>
      <c r="C21" s="21" t="str">
        <f>_xlfn.XLOOKUP(A21,Admin!$A$2:$A$601,Admin!$D$2:$D$601,"",0)</f>
        <v/>
      </c>
      <c r="D21" s="21" t="str">
        <f>_xlfn.XLOOKUP(A21,Admin!$A$2:$A$601,Admin!$E$2:$E$601,"",0)</f>
        <v/>
      </c>
      <c r="E21" s="84"/>
      <c r="F21" s="21" t="str">
        <f t="shared" si="0"/>
        <v/>
      </c>
      <c r="G21" t="str">
        <f>_xlfn.XLOOKUP(A21,Admin!$A$2:$A$601,Admin!$F$2:$F$601,"",0)</f>
        <v/>
      </c>
      <c r="H21">
        <f>COUNTIF(G$7:G21,G21)</f>
        <v>2</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4"/>
      <c r="Q21" s="21" t="str">
        <f t="shared" si="2"/>
        <v/>
      </c>
      <c r="R21" t="str">
        <f>_xlfn.XLOOKUP(L21,Admin!$A$2:$A$601,Admin!$F$2:$F$601,"",0)</f>
        <v/>
      </c>
      <c r="S21">
        <f>COUNTIF(R$7:R21,R21)</f>
        <v>4</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114"/>
      <c r="AB21" s="21" t="str">
        <f t="shared" si="4"/>
        <v/>
      </c>
      <c r="AC21" t="str">
        <f>_xlfn.XLOOKUP(W21,Admin!$A$2:$A$601,Admin!$F$2:$F$601,"",0)</f>
        <v/>
      </c>
      <c r="AD21">
        <f>COUNTIF(AC$7:AC21,AC21)</f>
        <v>5</v>
      </c>
      <c r="AE21" t="str">
        <f>IF(AA21=0,"",IF(AD21&lt;3,COUNTIF(AD$7:AD21,"&lt;3"),0))</f>
        <v/>
      </c>
      <c r="AF21" t="str">
        <f t="shared" si="5"/>
        <v/>
      </c>
      <c r="AH21" s="45"/>
      <c r="AI21" s="21" t="str">
        <f>_xlfn.XLOOKUP(AH21,Admin!$A$2:$A$601,Admin!$C$2:$C$601,"",0)</f>
        <v/>
      </c>
      <c r="AJ21" s="21" t="str">
        <f>_xlfn.XLOOKUP(AH21,Admin!$A$2:$A$601,Admin!$D$2:$D$601,"",0)</f>
        <v/>
      </c>
      <c r="AK21" s="21" t="str">
        <f>_xlfn.XLOOKUP(AH21,Admin!$A$2:$A$601,Admin!$E$2:$E$601,"",0)</f>
        <v/>
      </c>
      <c r="AL21" s="114"/>
      <c r="AM21" s="21" t="str">
        <f t="shared" si="6"/>
        <v/>
      </c>
      <c r="AN21" t="str">
        <f>_xlfn.XLOOKUP(AH21,Admin!$A$2:$A$601,Admin!$F$2:$F$601,"",0)</f>
        <v/>
      </c>
      <c r="AO21">
        <f>COUNTIF(AN$7:AN21,AN21)</f>
        <v>6</v>
      </c>
      <c r="AP21" t="str">
        <f>IF(AL21=0,"",IF(AO21&lt;3,COUNTIF(AO$7:AO21,"&lt;3"),0))</f>
        <v/>
      </c>
      <c r="AQ21" t="str">
        <f t="shared" si="7"/>
        <v/>
      </c>
      <c r="AS21" s="45"/>
      <c r="AT21" s="21" t="str">
        <f>_xlfn.XLOOKUP(AS21,Admin!$A$2:$A$601,Admin!$C$2:$C$601,"",0)</f>
        <v/>
      </c>
      <c r="AU21" s="21" t="str">
        <f>_xlfn.XLOOKUP(AS21,Admin!$A$2:$A$601,Admin!$D$2:$D$601,"",0)</f>
        <v/>
      </c>
      <c r="AV21" s="21" t="str">
        <f>_xlfn.XLOOKUP(AS21,Admin!$A$2:$A$601,Admin!$E$2:$E$601,"",0)</f>
        <v/>
      </c>
      <c r="AW21" s="84"/>
      <c r="AX21" s="21" t="str">
        <f t="shared" si="8"/>
        <v/>
      </c>
      <c r="AY21" t="str">
        <f>_xlfn.XLOOKUP(AS21,Admin!$A$2:$A$601,Admin!$F$2:$F$601,"",0)</f>
        <v/>
      </c>
      <c r="AZ21">
        <f>COUNTIF(AY$7:AY21,AY21)</f>
        <v>4</v>
      </c>
      <c r="BA21" t="str">
        <f>IF(AW21=0,"",IF(AZ21&lt;3,COUNTIF(AZ$7:AZ21,"&lt;3"),0))</f>
        <v/>
      </c>
      <c r="BB21" t="str">
        <f t="shared" si="9"/>
        <v/>
      </c>
      <c r="BD21" s="45"/>
      <c r="BE21" s="21" t="str">
        <f>_xlfn.XLOOKUP(BD21,Admin!$A$2:$A$601,Admin!$C$2:$C$601,"",0)</f>
        <v/>
      </c>
      <c r="BF21" s="21" t="str">
        <f>_xlfn.XLOOKUP(BD21,Admin!$A$2:$A$601,Admin!$D$2:$D$601,"",0)</f>
        <v/>
      </c>
      <c r="BG21" s="21" t="str">
        <f>_xlfn.XLOOKUP(BD21,Admin!$A$2:$A$601,Admin!$E$2:$E$601,"",0)</f>
        <v/>
      </c>
      <c r="BH21" s="83"/>
      <c r="BI21" s="21" t="str">
        <f t="shared" si="10"/>
        <v/>
      </c>
    </row>
    <row r="22" spans="1:61" x14ac:dyDescent="0.35">
      <c r="A22" s="45"/>
      <c r="B22" s="21" t="str">
        <f>_xlfn.XLOOKUP(A22,Admin!$A$2:$A$601,Admin!$C$2:$C$601,"",0)</f>
        <v/>
      </c>
      <c r="C22" s="21" t="str">
        <f>_xlfn.XLOOKUP(A22,Admin!$A$2:$A$601,Admin!$D$2:$D$601,"",0)</f>
        <v/>
      </c>
      <c r="D22" s="21" t="str">
        <f>_xlfn.XLOOKUP(A22,Admin!$A$2:$A$601,Admin!$E$2:$E$601,"",0)</f>
        <v/>
      </c>
      <c r="E22" s="84"/>
      <c r="F22" s="21" t="str">
        <f t="shared" si="0"/>
        <v/>
      </c>
      <c r="G22" t="str">
        <f>_xlfn.XLOOKUP(A22,Admin!$A$2:$A$601,Admin!$F$2:$F$601,"",0)</f>
        <v/>
      </c>
      <c r="H22">
        <f>COUNTIF(G$7:G22,G22)</f>
        <v>3</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4"/>
      <c r="Q22" s="21" t="str">
        <f t="shared" si="2"/>
        <v/>
      </c>
      <c r="R22" t="str">
        <f>_xlfn.XLOOKUP(L22,Admin!$A$2:$A$601,Admin!$F$2:$F$601,"",0)</f>
        <v/>
      </c>
      <c r="S22">
        <f>COUNTIF(R$7:R22,R22)</f>
        <v>5</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114"/>
      <c r="AB22" s="21" t="str">
        <f t="shared" si="4"/>
        <v/>
      </c>
      <c r="AC22" t="str">
        <f>_xlfn.XLOOKUP(W22,Admin!$A$2:$A$601,Admin!$F$2:$F$601,"",0)</f>
        <v/>
      </c>
      <c r="AD22">
        <f>COUNTIF(AC$7:AC22,AC22)</f>
        <v>6</v>
      </c>
      <c r="AE22" t="str">
        <f>IF(AA22=0,"",IF(AD22&lt;3,COUNTIF(AD$7:AD22,"&lt;3"),0))</f>
        <v/>
      </c>
      <c r="AF22" t="str">
        <f t="shared" si="5"/>
        <v/>
      </c>
      <c r="AH22" s="45"/>
      <c r="AI22" s="21" t="str">
        <f>_xlfn.XLOOKUP(AH22,Admin!$A$2:$A$601,Admin!$C$2:$C$601,"",0)</f>
        <v/>
      </c>
      <c r="AJ22" s="21" t="str">
        <f>_xlfn.XLOOKUP(AH22,Admin!$A$2:$A$601,Admin!$D$2:$D$601,"",0)</f>
        <v/>
      </c>
      <c r="AK22" s="21" t="str">
        <f>_xlfn.XLOOKUP(AH22,Admin!$A$2:$A$601,Admin!$E$2:$E$601,"",0)</f>
        <v/>
      </c>
      <c r="AL22" s="114"/>
      <c r="AM22" s="21" t="str">
        <f t="shared" si="6"/>
        <v/>
      </c>
      <c r="AN22" t="str">
        <f>_xlfn.XLOOKUP(AH22,Admin!$A$2:$A$601,Admin!$F$2:$F$601,"",0)</f>
        <v/>
      </c>
      <c r="AO22">
        <f>COUNTIF(AN$7:AN22,AN22)</f>
        <v>7</v>
      </c>
      <c r="AP22" t="str">
        <f>IF(AL22=0,"",IF(AO22&lt;3,COUNTIF(AO$7:AO22,"&lt;3"),0))</f>
        <v/>
      </c>
      <c r="AQ22" t="str">
        <f t="shared" si="7"/>
        <v/>
      </c>
      <c r="AS22" s="45"/>
      <c r="AT22" s="21" t="str">
        <f>_xlfn.XLOOKUP(AS22,Admin!$A$2:$A$601,Admin!$C$2:$C$601,"",0)</f>
        <v/>
      </c>
      <c r="AU22" s="21" t="str">
        <f>_xlfn.XLOOKUP(AS22,Admin!$A$2:$A$601,Admin!$D$2:$D$601,"",0)</f>
        <v/>
      </c>
      <c r="AV22" s="21" t="str">
        <f>_xlfn.XLOOKUP(AS22,Admin!$A$2:$A$601,Admin!$E$2:$E$601,"",0)</f>
        <v/>
      </c>
      <c r="AW22" s="84"/>
      <c r="AX22" s="21" t="str">
        <f t="shared" si="8"/>
        <v/>
      </c>
      <c r="AY22" t="str">
        <f>_xlfn.XLOOKUP(AS22,Admin!$A$2:$A$601,Admin!$F$2:$F$601,"",0)</f>
        <v/>
      </c>
      <c r="AZ22">
        <f>COUNTIF(AY$7:AY22,AY22)</f>
        <v>5</v>
      </c>
      <c r="BA22" t="str">
        <f>IF(AW22=0,"",IF(AZ22&lt;3,COUNTIF(AZ$7:AZ22,"&lt;3"),0))</f>
        <v/>
      </c>
      <c r="BB22" t="str">
        <f t="shared" si="9"/>
        <v/>
      </c>
      <c r="BD22" s="45"/>
      <c r="BE22" s="21" t="str">
        <f>_xlfn.XLOOKUP(BD22,Admin!$A$2:$A$601,Admin!$C$2:$C$601,"",0)</f>
        <v/>
      </c>
      <c r="BF22" s="21" t="str">
        <f>_xlfn.XLOOKUP(BD22,Admin!$A$2:$A$601,Admin!$D$2:$D$601,"",0)</f>
        <v/>
      </c>
      <c r="BG22" s="21" t="str">
        <f>_xlfn.XLOOKUP(BD22,Admin!$A$2:$A$601,Admin!$E$2:$E$601,"",0)</f>
        <v/>
      </c>
      <c r="BH22" s="83"/>
      <c r="BI22" s="21" t="str">
        <f t="shared" si="10"/>
        <v/>
      </c>
    </row>
    <row r="23" spans="1:61" x14ac:dyDescent="0.35">
      <c r="A23" s="45"/>
      <c r="B23" s="21" t="str">
        <f>_xlfn.XLOOKUP(A23,Admin!$A$2:$A$601,Admin!$C$2:$C$601,"",0)</f>
        <v/>
      </c>
      <c r="C23" s="21" t="str">
        <f>_xlfn.XLOOKUP(A23,Admin!$A$2:$A$601,Admin!$D$2:$D$601,"",0)</f>
        <v/>
      </c>
      <c r="D23" s="21" t="str">
        <f>_xlfn.XLOOKUP(A23,Admin!$A$2:$A$601,Admin!$E$2:$E$601,"",0)</f>
        <v/>
      </c>
      <c r="E23" s="84"/>
      <c r="F23" s="21" t="str">
        <f t="shared" si="0"/>
        <v/>
      </c>
      <c r="G23" t="str">
        <f>_xlfn.XLOOKUP(A23,Admin!$A$2:$A$601,Admin!$F$2:$F$601,"",0)</f>
        <v/>
      </c>
      <c r="H23">
        <f>COUNTIF(G$7:G23,G23)</f>
        <v>4</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4"/>
      <c r="Q23" s="21" t="str">
        <f t="shared" si="2"/>
        <v/>
      </c>
      <c r="R23" t="str">
        <f>_xlfn.XLOOKUP(L23,Admin!$A$2:$A$601,Admin!$F$2:$F$601,"",0)</f>
        <v/>
      </c>
      <c r="S23">
        <f>COUNTIF(R$7:R23,R23)</f>
        <v>6</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114"/>
      <c r="AB23" s="21" t="str">
        <f t="shared" si="4"/>
        <v/>
      </c>
      <c r="AC23" t="str">
        <f>_xlfn.XLOOKUP(W23,Admin!$A$2:$A$601,Admin!$F$2:$F$601,"",0)</f>
        <v/>
      </c>
      <c r="AD23">
        <f>COUNTIF(AC$7:AC23,AC23)</f>
        <v>7</v>
      </c>
      <c r="AE23" t="str">
        <f>IF(AA23=0,"",IF(AD23&lt;3,COUNTIF(AD$7:AD23,"&lt;3"),0))</f>
        <v/>
      </c>
      <c r="AF23" t="str">
        <f t="shared" si="5"/>
        <v/>
      </c>
      <c r="AH23" s="45"/>
      <c r="AI23" s="21" t="str">
        <f>_xlfn.XLOOKUP(AH23,Admin!$A$2:$A$601,Admin!$C$2:$C$601,"",0)</f>
        <v/>
      </c>
      <c r="AJ23" s="21" t="str">
        <f>_xlfn.XLOOKUP(AH23,Admin!$A$2:$A$601,Admin!$D$2:$D$601,"",0)</f>
        <v/>
      </c>
      <c r="AK23" s="21" t="str">
        <f>_xlfn.XLOOKUP(AH23,Admin!$A$2:$A$601,Admin!$E$2:$E$601,"",0)</f>
        <v/>
      </c>
      <c r="AL23" s="114"/>
      <c r="AM23" s="21" t="str">
        <f t="shared" si="6"/>
        <v/>
      </c>
      <c r="AN23" t="str">
        <f>_xlfn.XLOOKUP(AH23,Admin!$A$2:$A$601,Admin!$F$2:$F$601,"",0)</f>
        <v/>
      </c>
      <c r="AO23">
        <f>COUNTIF(AN$7:AN23,AN23)</f>
        <v>8</v>
      </c>
      <c r="AP23" t="str">
        <f>IF(AL23=0,"",IF(AO23&lt;3,COUNTIF(AO$7:AO23,"&lt;3"),0))</f>
        <v/>
      </c>
      <c r="AQ23" t="str">
        <f t="shared" si="7"/>
        <v/>
      </c>
      <c r="AS23" s="45"/>
      <c r="AT23" s="21" t="str">
        <f>_xlfn.XLOOKUP(AS23,Admin!$A$2:$A$601,Admin!$C$2:$C$601,"",0)</f>
        <v/>
      </c>
      <c r="AU23" s="21" t="str">
        <f>_xlfn.XLOOKUP(AS23,Admin!$A$2:$A$601,Admin!$D$2:$D$601,"",0)</f>
        <v/>
      </c>
      <c r="AV23" s="21" t="str">
        <f>_xlfn.XLOOKUP(AS23,Admin!$A$2:$A$601,Admin!$E$2:$E$601,"",0)</f>
        <v/>
      </c>
      <c r="AW23" s="84"/>
      <c r="AX23" s="21" t="str">
        <f t="shared" si="8"/>
        <v/>
      </c>
      <c r="AY23" t="str">
        <f>_xlfn.XLOOKUP(AS23,Admin!$A$2:$A$601,Admin!$F$2:$F$601,"",0)</f>
        <v/>
      </c>
      <c r="AZ23">
        <f>COUNTIF(AY$7:AY23,AY23)</f>
        <v>6</v>
      </c>
      <c r="BA23" t="str">
        <f>IF(AW23=0,"",IF(AZ23&lt;3,COUNTIF(AZ$7:AZ23,"&lt;3"),0))</f>
        <v/>
      </c>
      <c r="BB23" t="str">
        <f t="shared" si="9"/>
        <v/>
      </c>
      <c r="BD23" s="45"/>
      <c r="BE23" s="21" t="str">
        <f>_xlfn.XLOOKUP(BD23,Admin!$A$2:$A$601,Admin!$C$2:$C$601,"",0)</f>
        <v/>
      </c>
      <c r="BF23" s="21" t="str">
        <f>_xlfn.XLOOKUP(BD23,Admin!$A$2:$A$601,Admin!$D$2:$D$601,"",0)</f>
        <v/>
      </c>
      <c r="BG23" s="21" t="str">
        <f>_xlfn.XLOOKUP(BD23,Admin!$A$2:$A$601,Admin!$E$2:$E$601,"",0)</f>
        <v/>
      </c>
      <c r="BH23" s="83"/>
      <c r="BI23" s="21" t="str">
        <f t="shared" si="10"/>
        <v/>
      </c>
    </row>
    <row r="24" spans="1:61" x14ac:dyDescent="0.35">
      <c r="A24" s="45"/>
      <c r="B24" s="21" t="str">
        <f>_xlfn.XLOOKUP(A24,Admin!$A$2:$A$601,Admin!$C$2:$C$601,"",0)</f>
        <v/>
      </c>
      <c r="C24" s="21" t="str">
        <f>_xlfn.XLOOKUP(A24,Admin!$A$2:$A$601,Admin!$D$2:$D$601,"",0)</f>
        <v/>
      </c>
      <c r="D24" s="21" t="str">
        <f>_xlfn.XLOOKUP(A24,Admin!$A$2:$A$601,Admin!$E$2:$E$601,"",0)</f>
        <v/>
      </c>
      <c r="E24" s="84"/>
      <c r="F24" s="21" t="str">
        <f t="shared" si="0"/>
        <v/>
      </c>
      <c r="G24" t="str">
        <f>_xlfn.XLOOKUP(A24,Admin!$A$2:$A$601,Admin!$F$2:$F$601,"",0)</f>
        <v/>
      </c>
      <c r="H24">
        <f>COUNTIF(G$7:G24,G24)</f>
        <v>5</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7</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114"/>
      <c r="AB24" s="21" t="str">
        <f t="shared" si="4"/>
        <v/>
      </c>
      <c r="AC24" t="str">
        <f>_xlfn.XLOOKUP(W24,Admin!$A$2:$A$601,Admin!$F$2:$F$601,"",0)</f>
        <v/>
      </c>
      <c r="AD24">
        <f>COUNTIF(AC$7:AC24,AC24)</f>
        <v>8</v>
      </c>
      <c r="AE24" t="str">
        <f>IF(AA24=0,"",IF(AD24&lt;3,COUNTIF(AD$7:AD24,"&lt;3"),0))</f>
        <v/>
      </c>
      <c r="AF24" t="str">
        <f t="shared" si="5"/>
        <v/>
      </c>
      <c r="AH24" s="45"/>
      <c r="AI24" s="21" t="str">
        <f>_xlfn.XLOOKUP(AH24,Admin!$A$2:$A$601,Admin!$C$2:$C$601,"",0)</f>
        <v/>
      </c>
      <c r="AJ24" s="21" t="str">
        <f>_xlfn.XLOOKUP(AH24,Admin!$A$2:$A$601,Admin!$D$2:$D$601,"",0)</f>
        <v/>
      </c>
      <c r="AK24" s="21" t="str">
        <f>_xlfn.XLOOKUP(AH24,Admin!$A$2:$A$601,Admin!$E$2:$E$601,"",0)</f>
        <v/>
      </c>
      <c r="AL24" s="114"/>
      <c r="AM24" s="21" t="str">
        <f t="shared" si="6"/>
        <v/>
      </c>
      <c r="AN24" t="str">
        <f>_xlfn.XLOOKUP(AH24,Admin!$A$2:$A$601,Admin!$F$2:$F$601,"",0)</f>
        <v/>
      </c>
      <c r="AO24">
        <f>COUNTIF(AN$7:AN24,AN24)</f>
        <v>9</v>
      </c>
      <c r="AP24" t="str">
        <f>IF(AL24=0,"",IF(AO24&lt;3,COUNTIF(AO$7:AO24,"&lt;3"),0))</f>
        <v/>
      </c>
      <c r="AQ24" t="str">
        <f t="shared" si="7"/>
        <v/>
      </c>
      <c r="AS24" s="45"/>
      <c r="AT24" s="21" t="str">
        <f>_xlfn.XLOOKUP(AS24,Admin!$A$2:$A$601,Admin!$C$2:$C$601,"",0)</f>
        <v/>
      </c>
      <c r="AU24" s="21" t="str">
        <f>_xlfn.XLOOKUP(AS24,Admin!$A$2:$A$601,Admin!$D$2:$D$601,"",0)</f>
        <v/>
      </c>
      <c r="AV24" s="21" t="str">
        <f>_xlfn.XLOOKUP(AS24,Admin!$A$2:$A$601,Admin!$E$2:$E$601,"",0)</f>
        <v/>
      </c>
      <c r="AW24" s="84"/>
      <c r="AX24" s="21" t="str">
        <f t="shared" si="8"/>
        <v/>
      </c>
      <c r="AY24" t="str">
        <f>_xlfn.XLOOKUP(AS24,Admin!$A$2:$A$601,Admin!$F$2:$F$601,"",0)</f>
        <v/>
      </c>
      <c r="AZ24">
        <f>COUNTIF(AY$7:AY24,AY24)</f>
        <v>7</v>
      </c>
      <c r="BA24" t="str">
        <f>IF(AW24=0,"",IF(AZ24&lt;3,COUNTIF(AZ$7:AZ24,"&lt;3"),0))</f>
        <v/>
      </c>
      <c r="BB24" t="str">
        <f t="shared" si="9"/>
        <v/>
      </c>
      <c r="BD24" s="45"/>
      <c r="BE24" s="21" t="str">
        <f>_xlfn.XLOOKUP(BD24,Admin!$A$2:$A$601,Admin!$C$2:$C$601,"",0)</f>
        <v/>
      </c>
      <c r="BF24" s="21" t="str">
        <f>_xlfn.XLOOKUP(BD24,Admin!$A$2:$A$601,Admin!$D$2:$D$601,"",0)</f>
        <v/>
      </c>
      <c r="BG24" s="21" t="str">
        <f>_xlfn.XLOOKUP(BD24,Admin!$A$2:$A$601,Admin!$E$2:$E$601,"",0)</f>
        <v/>
      </c>
      <c r="BH24" s="83"/>
      <c r="BI24" s="21" t="str">
        <f t="shared" si="10"/>
        <v/>
      </c>
    </row>
    <row r="25" spans="1:61"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6</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8</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114"/>
      <c r="AB25" s="21" t="str">
        <f t="shared" si="4"/>
        <v/>
      </c>
      <c r="AC25" t="str">
        <f>_xlfn.XLOOKUP(W25,Admin!$A$2:$A$601,Admin!$F$2:$F$601,"",0)</f>
        <v/>
      </c>
      <c r="AD25">
        <f>COUNTIF(AC$7:AC25,AC25)</f>
        <v>9</v>
      </c>
      <c r="AE25" t="str">
        <f>IF(AA25=0,"",IF(AD25&lt;3,COUNTIF(AD$7:AD25,"&lt;3"),0))</f>
        <v/>
      </c>
      <c r="AF25" t="str">
        <f t="shared" si="5"/>
        <v/>
      </c>
      <c r="AH25" s="45"/>
      <c r="AI25" s="21" t="str">
        <f>_xlfn.XLOOKUP(AH25,Admin!$A$2:$A$601,Admin!$C$2:$C$601,"",0)</f>
        <v/>
      </c>
      <c r="AJ25" s="21" t="str">
        <f>_xlfn.XLOOKUP(AH25,Admin!$A$2:$A$601,Admin!$D$2:$D$601,"",0)</f>
        <v/>
      </c>
      <c r="AK25" s="21" t="str">
        <f>_xlfn.XLOOKUP(AH25,Admin!$A$2:$A$601,Admin!$E$2:$E$601,"",0)</f>
        <v/>
      </c>
      <c r="AL25" s="114"/>
      <c r="AM25" s="21" t="str">
        <f t="shared" si="6"/>
        <v/>
      </c>
      <c r="AN25" t="str">
        <f>_xlfn.XLOOKUP(AH25,Admin!$A$2:$A$601,Admin!$F$2:$F$601,"",0)</f>
        <v/>
      </c>
      <c r="AO25">
        <f>COUNTIF(AN$7:AN25,AN25)</f>
        <v>10</v>
      </c>
      <c r="AP25" t="str">
        <f>IF(AL25=0,"",IF(AO25&lt;3,COUNTIF(AO$7:AO25,"&lt;3"),0))</f>
        <v/>
      </c>
      <c r="AQ25" t="str">
        <f t="shared" si="7"/>
        <v/>
      </c>
      <c r="AS25" s="45"/>
      <c r="AT25" s="21" t="str">
        <f>_xlfn.XLOOKUP(AS25,Admin!$A$2:$A$601,Admin!$C$2:$C$601,"",0)</f>
        <v/>
      </c>
      <c r="AU25" s="21" t="str">
        <f>_xlfn.XLOOKUP(AS25,Admin!$A$2:$A$601,Admin!$D$2:$D$601,"",0)</f>
        <v/>
      </c>
      <c r="AV25" s="21" t="str">
        <f>_xlfn.XLOOKUP(AS25,Admin!$A$2:$A$601,Admin!$E$2:$E$601,"",0)</f>
        <v/>
      </c>
      <c r="AW25" s="84"/>
      <c r="AX25" s="21" t="str">
        <f t="shared" si="8"/>
        <v/>
      </c>
      <c r="AY25" t="str">
        <f>_xlfn.XLOOKUP(AS25,Admin!$A$2:$A$601,Admin!$F$2:$F$601,"",0)</f>
        <v/>
      </c>
      <c r="AZ25">
        <f>COUNTIF(AY$7:AY25,AY25)</f>
        <v>8</v>
      </c>
      <c r="BA25" t="str">
        <f>IF(AW25=0,"",IF(AZ25&lt;3,COUNTIF(AZ$7:AZ25,"&lt;3"),0))</f>
        <v/>
      </c>
      <c r="BB25" t="str">
        <f t="shared" si="9"/>
        <v/>
      </c>
      <c r="BD25" s="45"/>
      <c r="BE25" s="21" t="str">
        <f>_xlfn.XLOOKUP(BD25,Admin!$A$2:$A$601,Admin!$C$2:$C$601,"",0)</f>
        <v/>
      </c>
      <c r="BF25" s="21" t="str">
        <f>_xlfn.XLOOKUP(BD25,Admin!$A$2:$A$601,Admin!$D$2:$D$601,"",0)</f>
        <v/>
      </c>
      <c r="BG25" s="21" t="str">
        <f>_xlfn.XLOOKUP(BD25,Admin!$A$2:$A$601,Admin!$E$2:$E$601,"",0)</f>
        <v/>
      </c>
      <c r="BH25" s="83"/>
      <c r="BI25" s="21" t="str">
        <f t="shared" si="10"/>
        <v/>
      </c>
    </row>
    <row r="26" spans="1:61"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7</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9</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114"/>
      <c r="AB26" s="21" t="str">
        <f t="shared" si="4"/>
        <v/>
      </c>
      <c r="AC26" t="str">
        <f>_xlfn.XLOOKUP(W26,Admin!$A$2:$A$601,Admin!$F$2:$F$601,"",0)</f>
        <v/>
      </c>
      <c r="AD26">
        <f>COUNTIF(AC$7:AC26,AC26)</f>
        <v>10</v>
      </c>
      <c r="AE26" t="str">
        <f>IF(AA26=0,"",IF(AD26&lt;3,COUNTIF(AD$7:AD26,"&lt;3"),0))</f>
        <v/>
      </c>
      <c r="AF26" t="str">
        <f t="shared" si="5"/>
        <v/>
      </c>
      <c r="AH26" s="45"/>
      <c r="AI26" s="21" t="str">
        <f>_xlfn.XLOOKUP(AH26,Admin!$A$2:$A$601,Admin!$C$2:$C$601,"",0)</f>
        <v/>
      </c>
      <c r="AJ26" s="21" t="str">
        <f>_xlfn.XLOOKUP(AH26,Admin!$A$2:$A$601,Admin!$D$2:$D$601,"",0)</f>
        <v/>
      </c>
      <c r="AK26" s="21" t="str">
        <f>_xlfn.XLOOKUP(AH26,Admin!$A$2:$A$601,Admin!$E$2:$E$601,"",0)</f>
        <v/>
      </c>
      <c r="AL26" s="114"/>
      <c r="AM26" s="21" t="str">
        <f t="shared" si="6"/>
        <v/>
      </c>
      <c r="AN26" t="str">
        <f>_xlfn.XLOOKUP(AH26,Admin!$A$2:$A$601,Admin!$F$2:$F$601,"",0)</f>
        <v/>
      </c>
      <c r="AO26">
        <f>COUNTIF(AN$7:AN26,AN26)</f>
        <v>11</v>
      </c>
      <c r="AP26" t="str">
        <f>IF(AL26=0,"",IF(AO26&lt;3,COUNTIF(AO$7:AO26,"&lt;3"),0))</f>
        <v/>
      </c>
      <c r="AQ26" t="str">
        <f t="shared" si="7"/>
        <v/>
      </c>
      <c r="AS26" s="45"/>
      <c r="AT26" s="21" t="str">
        <f>_xlfn.XLOOKUP(AS26,Admin!$A$2:$A$601,Admin!$C$2:$C$601,"",0)</f>
        <v/>
      </c>
      <c r="AU26" s="21" t="str">
        <f>_xlfn.XLOOKUP(AS26,Admin!$A$2:$A$601,Admin!$D$2:$D$601,"",0)</f>
        <v/>
      </c>
      <c r="AV26" s="21" t="str">
        <f>_xlfn.XLOOKUP(AS26,Admin!$A$2:$A$601,Admin!$E$2:$E$601,"",0)</f>
        <v/>
      </c>
      <c r="AW26" s="84"/>
      <c r="AX26" s="21" t="str">
        <f t="shared" si="8"/>
        <v/>
      </c>
      <c r="AY26" t="str">
        <f>_xlfn.XLOOKUP(AS26,Admin!$A$2:$A$601,Admin!$F$2:$F$601,"",0)</f>
        <v/>
      </c>
      <c r="AZ26">
        <f>COUNTIF(AY$7:AY26,AY26)</f>
        <v>9</v>
      </c>
      <c r="BA26" t="str">
        <f>IF(AW26=0,"",IF(AZ26&lt;3,COUNTIF(AZ$7:AZ26,"&lt;3"),0))</f>
        <v/>
      </c>
      <c r="BB26" t="str">
        <f t="shared" si="9"/>
        <v/>
      </c>
    </row>
    <row r="27" spans="1:61"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8</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10</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11</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12</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4"/>
      <c r="AX27" s="21" t="str">
        <f t="shared" si="8"/>
        <v/>
      </c>
      <c r="AY27" t="str">
        <f>_xlfn.XLOOKUP(AS27,Admin!$A$2:$A$601,Admin!$F$2:$F$601,"",0)</f>
        <v/>
      </c>
      <c r="AZ27">
        <f>COUNTIF(AY$7:AY27,AY27)</f>
        <v>10</v>
      </c>
      <c r="BA27" t="str">
        <f>IF(AW27=0,"",IF(AZ27&lt;3,COUNTIF(AZ$7:AZ27,"&lt;3"),0))</f>
        <v/>
      </c>
      <c r="BB27" t="str">
        <f t="shared" si="9"/>
        <v/>
      </c>
    </row>
    <row r="28" spans="1:61"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9</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11</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12</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13</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4"/>
      <c r="AX28" s="21" t="str">
        <f t="shared" si="8"/>
        <v/>
      </c>
      <c r="AY28" t="str">
        <f>_xlfn.XLOOKUP(AS28,Admin!$A$2:$A$601,Admin!$F$2:$F$601,"",0)</f>
        <v/>
      </c>
      <c r="AZ28">
        <f>COUNTIF(AY$7:AY28,AY28)</f>
        <v>11</v>
      </c>
      <c r="BA28" t="str">
        <f>IF(AW28=0,"",IF(AZ28&lt;3,COUNTIF(AZ$7:AZ28,"&lt;3"),0))</f>
        <v/>
      </c>
      <c r="BB28" t="str">
        <f t="shared" si="9"/>
        <v/>
      </c>
    </row>
    <row r="29" spans="1:61"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10</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12</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13</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14</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4"/>
      <c r="AX29" s="21" t="str">
        <f t="shared" si="8"/>
        <v/>
      </c>
      <c r="AY29" t="str">
        <f>_xlfn.XLOOKUP(AS29,Admin!$A$2:$A$601,Admin!$F$2:$F$601,"",0)</f>
        <v/>
      </c>
      <c r="AZ29">
        <f>COUNTIF(AY$7:AY29,AY29)</f>
        <v>12</v>
      </c>
      <c r="BA29" t="str">
        <f>IF(AW29=0,"",IF(AZ29&lt;3,COUNTIF(AZ$7:AZ29,"&lt;3"),0))</f>
        <v/>
      </c>
      <c r="BB29" t="str">
        <f t="shared" si="9"/>
        <v/>
      </c>
    </row>
    <row r="30" spans="1:61"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11</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13</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14</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15</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4"/>
      <c r="AX30" s="21" t="str">
        <f t="shared" si="8"/>
        <v/>
      </c>
      <c r="AY30" t="str">
        <f>_xlfn.XLOOKUP(AS30,Admin!$A$2:$A$601,Admin!$F$2:$F$601,"",0)</f>
        <v/>
      </c>
      <c r="AZ30">
        <f>COUNTIF(AY$7:AY30,AY30)</f>
        <v>13</v>
      </c>
      <c r="BA30" t="str">
        <f>IF(AW30=0,"",IF(AZ30&lt;3,COUNTIF(AZ$7:AZ30,"&lt;3"),0))</f>
        <v/>
      </c>
      <c r="BB30" t="str">
        <f t="shared" si="9"/>
        <v/>
      </c>
    </row>
    <row r="31" spans="1:61"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12</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14</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15</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16</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4"/>
      <c r="AX31" s="21" t="str">
        <f t="shared" si="8"/>
        <v/>
      </c>
      <c r="AY31" t="str">
        <f>_xlfn.XLOOKUP(AS31,Admin!$A$2:$A$601,Admin!$F$2:$F$601,"",0)</f>
        <v/>
      </c>
      <c r="AZ31">
        <f>COUNTIF(AY$7:AY31,AY31)</f>
        <v>14</v>
      </c>
      <c r="BA31" t="str">
        <f>IF(AW31=0,"",IF(AZ31&lt;3,COUNTIF(AZ$7:AZ31,"&lt;3"),0))</f>
        <v/>
      </c>
      <c r="BB31" t="str">
        <f t="shared" si="9"/>
        <v/>
      </c>
    </row>
    <row r="32" spans="1:61"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13</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15</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16</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17</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4"/>
      <c r="AX32" s="21" t="str">
        <f t="shared" si="8"/>
        <v/>
      </c>
      <c r="AY32" t="str">
        <f>_xlfn.XLOOKUP(AS32,Admin!$A$2:$A$601,Admin!$F$2:$F$601,"",0)</f>
        <v/>
      </c>
      <c r="AZ32">
        <f>COUNTIF(AY$7:AY32,AY32)</f>
        <v>15</v>
      </c>
      <c r="BA32" t="str">
        <f>IF(AW32=0,"",IF(AZ32&lt;3,COUNTIF(AZ$7:AZ32,"&lt;3"),0))</f>
        <v/>
      </c>
      <c r="BB32" t="str">
        <f t="shared" si="9"/>
        <v/>
      </c>
    </row>
    <row r="33" spans="1:54"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14</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16</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17</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18</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4"/>
      <c r="AX33" s="21" t="str">
        <f t="shared" si="8"/>
        <v/>
      </c>
      <c r="AY33" t="str">
        <f>_xlfn.XLOOKUP(AS33,Admin!$A$2:$A$601,Admin!$F$2:$F$601,"",0)</f>
        <v/>
      </c>
      <c r="AZ33">
        <f>COUNTIF(AY$7:AY33,AY33)</f>
        <v>16</v>
      </c>
      <c r="BA33" t="str">
        <f>IF(AW33=0,"",IF(AZ33&lt;3,COUNTIF(AZ$7:AZ33,"&lt;3"),0))</f>
        <v/>
      </c>
      <c r="BB33" t="str">
        <f t="shared" si="9"/>
        <v/>
      </c>
    </row>
    <row r="34" spans="1:54"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15</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17</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18</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19</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4"/>
      <c r="AX34" s="21" t="str">
        <f t="shared" si="8"/>
        <v/>
      </c>
      <c r="AY34" t="str">
        <f>_xlfn.XLOOKUP(AS34,Admin!$A$2:$A$601,Admin!$F$2:$F$601,"",0)</f>
        <v/>
      </c>
      <c r="AZ34">
        <f>COUNTIF(AY$7:AY34,AY34)</f>
        <v>17</v>
      </c>
      <c r="BA34" t="str">
        <f>IF(AW34=0,"",IF(AZ34&lt;3,COUNTIF(AZ$7:AZ34,"&lt;3"),0))</f>
        <v/>
      </c>
      <c r="BB34" t="str">
        <f t="shared" si="9"/>
        <v/>
      </c>
    </row>
    <row r="35" spans="1:54"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16</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18</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19</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20</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4"/>
      <c r="AX35" s="21" t="str">
        <f t="shared" si="8"/>
        <v/>
      </c>
      <c r="AY35" t="str">
        <f>_xlfn.XLOOKUP(AS35,Admin!$A$2:$A$601,Admin!$F$2:$F$601,"",0)</f>
        <v/>
      </c>
      <c r="AZ35">
        <f>COUNTIF(AY$7:AY35,AY35)</f>
        <v>18</v>
      </c>
      <c r="BA35" t="str">
        <f>IF(AW35=0,"",IF(AZ35&lt;3,COUNTIF(AZ$7:AZ35,"&lt;3"),0))</f>
        <v/>
      </c>
      <c r="BB35" t="str">
        <f t="shared" si="9"/>
        <v/>
      </c>
    </row>
    <row r="36" spans="1:54"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17</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19</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20</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21</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4"/>
      <c r="AX36" s="21" t="str">
        <f t="shared" si="8"/>
        <v/>
      </c>
      <c r="AY36" t="str">
        <f>_xlfn.XLOOKUP(AS36,Admin!$A$2:$A$601,Admin!$F$2:$F$601,"",0)</f>
        <v/>
      </c>
      <c r="AZ36">
        <f>COUNTIF(AY$7:AY36,AY36)</f>
        <v>19</v>
      </c>
      <c r="BA36" t="str">
        <f>IF(AW36=0,"",IF(AZ36&lt;3,COUNTIF(AZ$7:AZ36,"&lt;3"),0))</f>
        <v/>
      </c>
      <c r="BB36" t="str">
        <f t="shared" si="9"/>
        <v/>
      </c>
    </row>
    <row r="37" spans="1:54"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18</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20</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21</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22</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84"/>
      <c r="AX37" s="21" t="str">
        <f t="shared" si="8"/>
        <v/>
      </c>
      <c r="AY37" t="str">
        <f>_xlfn.XLOOKUP(AS37,Admin!$A$2:$A$601,Admin!$F$2:$F$601,"",0)</f>
        <v/>
      </c>
      <c r="AZ37">
        <f>COUNTIF(AY$7:AY37,AY37)</f>
        <v>20</v>
      </c>
      <c r="BA37" t="str">
        <f>IF(AW37=0,"",IF(AZ37&lt;3,COUNTIF(AZ$7:AZ37,"&lt;3"),0))</f>
        <v/>
      </c>
      <c r="BB37" t="str">
        <f t="shared" si="9"/>
        <v/>
      </c>
    </row>
    <row r="38" spans="1:54"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19</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21</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22</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23</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84"/>
      <c r="AX38" s="21" t="str">
        <f t="shared" si="8"/>
        <v/>
      </c>
      <c r="AY38" t="str">
        <f>_xlfn.XLOOKUP(AS38,Admin!$A$2:$A$601,Admin!$F$2:$F$601,"",0)</f>
        <v/>
      </c>
      <c r="AZ38">
        <f>COUNTIF(AY$7:AY38,AY38)</f>
        <v>21</v>
      </c>
      <c r="BA38" t="str">
        <f>IF(AW38=0,"",IF(AZ38&lt;3,COUNTIF(AZ$7:AZ38,"&lt;3"),0))</f>
        <v/>
      </c>
      <c r="BB38" t="str">
        <f t="shared" si="9"/>
        <v/>
      </c>
    </row>
    <row r="39" spans="1:54"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20</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22</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23</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24</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84"/>
      <c r="AX39" s="21" t="str">
        <f t="shared" si="8"/>
        <v/>
      </c>
      <c r="AY39" t="str">
        <f>_xlfn.XLOOKUP(AS39,Admin!$A$2:$A$601,Admin!$F$2:$F$601,"",0)</f>
        <v/>
      </c>
      <c r="AZ39">
        <f>COUNTIF(AY$7:AY39,AY39)</f>
        <v>22</v>
      </c>
      <c r="BA39" t="str">
        <f>IF(AW39=0,"",IF(AZ39&lt;3,COUNTIF(AZ$7:AZ39,"&lt;3"),0))</f>
        <v/>
      </c>
      <c r="BB39" t="str">
        <f t="shared" si="9"/>
        <v/>
      </c>
    </row>
    <row r="40" spans="1:54"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21</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23</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24</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25</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84"/>
      <c r="AX40" s="21" t="str">
        <f t="shared" si="8"/>
        <v/>
      </c>
      <c r="AY40" t="str">
        <f>_xlfn.XLOOKUP(AS40,Admin!$A$2:$A$601,Admin!$F$2:$F$601,"",0)</f>
        <v/>
      </c>
      <c r="AZ40">
        <f>COUNTIF(AY$7:AY40,AY40)</f>
        <v>23</v>
      </c>
      <c r="BA40" t="str">
        <f>IF(AW40=0,"",IF(AZ40&lt;3,COUNTIF(AZ$7:AZ40,"&lt;3"),0))</f>
        <v/>
      </c>
      <c r="BB40" t="str">
        <f t="shared" si="9"/>
        <v/>
      </c>
    </row>
    <row r="41" spans="1:54"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22</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24</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25</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26</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84"/>
      <c r="AX41" s="21" t="str">
        <f t="shared" si="8"/>
        <v/>
      </c>
      <c r="AY41" t="str">
        <f>_xlfn.XLOOKUP(AS41,Admin!$A$2:$A$601,Admin!$F$2:$F$601,"",0)</f>
        <v/>
      </c>
      <c r="AZ41">
        <f>COUNTIF(AY$7:AY41,AY41)</f>
        <v>24</v>
      </c>
      <c r="BA41" t="str">
        <f>IF(AW41=0,"",IF(AZ41&lt;3,COUNTIF(AZ$7:AZ41,"&lt;3"),0))</f>
        <v/>
      </c>
      <c r="BB41" t="str">
        <f t="shared" si="9"/>
        <v/>
      </c>
    </row>
    <row r="42" spans="1:54"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23</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25</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26</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27</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84"/>
      <c r="AX42" s="21" t="str">
        <f t="shared" si="8"/>
        <v/>
      </c>
      <c r="AY42" t="str">
        <f>_xlfn.XLOOKUP(AS42,Admin!$A$2:$A$601,Admin!$F$2:$F$601,"",0)</f>
        <v/>
      </c>
      <c r="AZ42">
        <f>COUNTIF(AY$7:AY42,AY42)</f>
        <v>25</v>
      </c>
      <c r="BA42" t="str">
        <f>IF(AW42=0,"",IF(AZ42&lt;3,COUNTIF(AZ$7:AZ42,"&lt;3"),0))</f>
        <v/>
      </c>
      <c r="BB42" t="str">
        <f t="shared" si="9"/>
        <v/>
      </c>
    </row>
    <row r="43" spans="1:54"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24</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26</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27</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28</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84"/>
      <c r="AX43" s="21" t="str">
        <f t="shared" si="8"/>
        <v/>
      </c>
      <c r="AY43" t="str">
        <f>_xlfn.XLOOKUP(AS43,Admin!$A$2:$A$601,Admin!$F$2:$F$601,"",0)</f>
        <v/>
      </c>
      <c r="AZ43">
        <f>COUNTIF(AY$7:AY43,AY43)</f>
        <v>26</v>
      </c>
      <c r="BA43" t="str">
        <f>IF(AW43=0,"",IF(AZ43&lt;3,COUNTIF(AZ$7:AZ43,"&lt;3"),0))</f>
        <v/>
      </c>
      <c r="BB43" t="str">
        <f t="shared" si="9"/>
        <v/>
      </c>
    </row>
    <row r="44" spans="1:54"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25</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27</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28</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29</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84"/>
      <c r="AX44" s="21" t="str">
        <f t="shared" si="8"/>
        <v/>
      </c>
      <c r="AY44" t="str">
        <f>_xlfn.XLOOKUP(AS44,Admin!$A$2:$A$601,Admin!$F$2:$F$601,"",0)</f>
        <v/>
      </c>
      <c r="AZ44">
        <f>COUNTIF(AY$7:AY44,AY44)</f>
        <v>27</v>
      </c>
      <c r="BA44" t="str">
        <f>IF(AW44=0,"",IF(AZ44&lt;3,COUNTIF(AZ$7:AZ44,"&lt;3"),0))</f>
        <v/>
      </c>
      <c r="BB44" t="str">
        <f t="shared" si="9"/>
        <v/>
      </c>
    </row>
    <row r="45" spans="1:54"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26</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28</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29</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30</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84"/>
      <c r="AX45" s="21" t="str">
        <f t="shared" si="8"/>
        <v/>
      </c>
      <c r="AY45" t="str">
        <f>_xlfn.XLOOKUP(AS45,Admin!$A$2:$A$601,Admin!$F$2:$F$601,"",0)</f>
        <v/>
      </c>
      <c r="AZ45">
        <f>COUNTIF(AY$7:AY45,AY45)</f>
        <v>28</v>
      </c>
      <c r="BA45" t="str">
        <f>IF(AW45=0,"",IF(AZ45&lt;3,COUNTIF(AZ$7:AZ45,"&lt;3"),0))</f>
        <v/>
      </c>
      <c r="BB45" t="str">
        <f t="shared" si="9"/>
        <v/>
      </c>
    </row>
    <row r="46" spans="1:54"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27</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29</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30</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31</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84"/>
      <c r="AX46" s="21" t="str">
        <f t="shared" si="8"/>
        <v/>
      </c>
      <c r="AY46" t="str">
        <f>_xlfn.XLOOKUP(AS46,Admin!$A$2:$A$601,Admin!$F$2:$F$601,"",0)</f>
        <v/>
      </c>
      <c r="AZ46">
        <f>COUNTIF(AY$7:AY46,AY46)</f>
        <v>29</v>
      </c>
      <c r="BA46" t="str">
        <f>IF(AW46=0,"",IF(AZ46&lt;3,COUNTIF(AZ$7:AZ46,"&lt;3"),0))</f>
        <v/>
      </c>
      <c r="BB46" t="str">
        <f t="shared" si="9"/>
        <v/>
      </c>
    </row>
    <row r="47" spans="1:54"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28</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30</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31</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32</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84"/>
      <c r="AX47" s="21" t="str">
        <f t="shared" si="8"/>
        <v/>
      </c>
      <c r="AY47" t="str">
        <f>_xlfn.XLOOKUP(AS47,Admin!$A$2:$A$601,Admin!$F$2:$F$601,"",0)</f>
        <v/>
      </c>
      <c r="AZ47">
        <f>COUNTIF(AY$7:AY47,AY47)</f>
        <v>30</v>
      </c>
      <c r="BA47" t="str">
        <f>IF(AW47=0,"",IF(AZ47&lt;3,COUNTIF(AZ$7:AZ47,"&lt;3"),0))</f>
        <v/>
      </c>
      <c r="BB47" t="str">
        <f t="shared" si="9"/>
        <v/>
      </c>
    </row>
    <row r="48" spans="1:54"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29</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31</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32</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33</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84"/>
      <c r="AX48" s="21" t="str">
        <f t="shared" si="8"/>
        <v/>
      </c>
      <c r="AY48" t="str">
        <f>_xlfn.XLOOKUP(AS48,Admin!$A$2:$A$601,Admin!$F$2:$F$601,"",0)</f>
        <v/>
      </c>
      <c r="AZ48">
        <f>COUNTIF(AY$7:AY48,AY48)</f>
        <v>31</v>
      </c>
      <c r="BA48" t="str">
        <f>IF(AW48=0,"",IF(AZ48&lt;3,COUNTIF(AZ$7:AZ48,"&lt;3"),0))</f>
        <v/>
      </c>
      <c r="BB48" t="str">
        <f t="shared" si="9"/>
        <v/>
      </c>
    </row>
    <row r="49" spans="1:54"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30</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32</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33</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34</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84"/>
      <c r="AX49" s="21" t="str">
        <f t="shared" si="8"/>
        <v/>
      </c>
      <c r="AY49" t="str">
        <f>_xlfn.XLOOKUP(AS49,Admin!$A$2:$A$601,Admin!$F$2:$F$601,"",0)</f>
        <v/>
      </c>
      <c r="AZ49">
        <f>COUNTIF(AY$7:AY49,AY49)</f>
        <v>32</v>
      </c>
      <c r="BA49" t="str">
        <f>IF(AW49=0,"",IF(AZ49&lt;3,COUNTIF(AZ$7:AZ49,"&lt;3"),0))</f>
        <v/>
      </c>
      <c r="BB49" t="str">
        <f t="shared" si="9"/>
        <v/>
      </c>
    </row>
    <row r="50" spans="1:54"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31</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33</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34</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35</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84"/>
      <c r="AX50" s="21" t="str">
        <f t="shared" si="8"/>
        <v/>
      </c>
      <c r="AY50" t="str">
        <f>_xlfn.XLOOKUP(AS50,Admin!$A$2:$A$601,Admin!$F$2:$F$601,"",0)</f>
        <v/>
      </c>
      <c r="AZ50">
        <f>COUNTIF(AY$7:AY50,AY50)</f>
        <v>33</v>
      </c>
      <c r="BA50" t="str">
        <f>IF(AW50=0,"",IF(AZ50&lt;3,COUNTIF(AZ$7:AZ50,"&lt;3"),0))</f>
        <v/>
      </c>
      <c r="BB50" t="str">
        <f t="shared" si="9"/>
        <v/>
      </c>
    </row>
  </sheetData>
  <sortState xmlns:xlrd2="http://schemas.microsoft.com/office/spreadsheetml/2017/richdata2" ref="AS7:AX50">
    <sortCondition ref="AX7:AX50"/>
  </sortState>
  <mergeCells count="7">
    <mergeCell ref="BD3:BI3"/>
    <mergeCell ref="AS3:AX3"/>
    <mergeCell ref="W3:AB3"/>
    <mergeCell ref="A1:Q1"/>
    <mergeCell ref="A3:F3"/>
    <mergeCell ref="L3:Q3"/>
    <mergeCell ref="AH3:AM3"/>
  </mergeCells>
  <conditionalFormatting sqref="F7:F33">
    <cfRule type="duplicateValues" dxfId="99" priority="70"/>
  </conditionalFormatting>
  <conditionalFormatting sqref="Q7:Q33">
    <cfRule type="duplicateValues" dxfId="98" priority="69"/>
  </conditionalFormatting>
  <conditionalFormatting sqref="AB7:AB33">
    <cfRule type="duplicateValues" dxfId="97" priority="68"/>
  </conditionalFormatting>
  <conditionalFormatting sqref="AM7:AM33">
    <cfRule type="duplicateValues" dxfId="96" priority="67"/>
  </conditionalFormatting>
  <conditionalFormatting sqref="AX7:AX33">
    <cfRule type="duplicateValues" dxfId="95" priority="66"/>
  </conditionalFormatting>
  <conditionalFormatting sqref="AT7:AT50">
    <cfRule type="containsBlanks" dxfId="94" priority="22" stopIfTrue="1">
      <formula>LEN(TRIM(AT7))=0</formula>
    </cfRule>
    <cfRule type="containsText" dxfId="93" priority="23" operator="containsText" text="U13G">
      <formula>NOT(ISERROR(SEARCH("U13G",AT7)))</formula>
    </cfRule>
    <cfRule type="containsText" dxfId="92" priority="24" operator="containsText" text="U11">
      <formula>NOT(ISERROR(SEARCH("U11",AT7)))</formula>
    </cfRule>
    <cfRule type="containsText" dxfId="91" priority="25" operator="containsText" text="U15">
      <formula>NOT(ISERROR(SEARCH("U15",AT7)))</formula>
    </cfRule>
  </conditionalFormatting>
  <conditionalFormatting sqref="AI7:AI50">
    <cfRule type="containsBlanks" dxfId="90" priority="18" stopIfTrue="1">
      <formula>LEN(TRIM(AI7))=0</formula>
    </cfRule>
    <cfRule type="containsText" dxfId="89" priority="19" operator="containsText" text="U13G">
      <formula>NOT(ISERROR(SEARCH("U13G",AI7)))</formula>
    </cfRule>
    <cfRule type="containsText" dxfId="88" priority="20" operator="containsText" text="U11">
      <formula>NOT(ISERROR(SEARCH("U11",AI7)))</formula>
    </cfRule>
    <cfRule type="containsText" dxfId="87" priority="21" operator="containsText" text="U15">
      <formula>NOT(ISERROR(SEARCH("U15",AI7)))</formula>
    </cfRule>
  </conditionalFormatting>
  <conditionalFormatting sqref="X7:X50">
    <cfRule type="containsBlanks" dxfId="86" priority="14" stopIfTrue="1">
      <formula>LEN(TRIM(X7))=0</formula>
    </cfRule>
    <cfRule type="containsText" dxfId="85" priority="15" operator="containsText" text="U13G">
      <formula>NOT(ISERROR(SEARCH("U13G",X7)))</formula>
    </cfRule>
    <cfRule type="containsText" dxfId="84" priority="16" operator="containsText" text="U11">
      <formula>NOT(ISERROR(SEARCH("U11",X7)))</formula>
    </cfRule>
    <cfRule type="containsText" dxfId="83" priority="17" operator="containsText" text="U15">
      <formula>NOT(ISERROR(SEARCH("U15",X7)))</formula>
    </cfRule>
  </conditionalFormatting>
  <conditionalFormatting sqref="M7:M50">
    <cfRule type="containsBlanks" dxfId="82" priority="10" stopIfTrue="1">
      <formula>LEN(TRIM(M7))=0</formula>
    </cfRule>
    <cfRule type="containsText" dxfId="81" priority="11" operator="containsText" text="U13G">
      <formula>NOT(ISERROR(SEARCH("U13G",M7)))</formula>
    </cfRule>
    <cfRule type="containsText" dxfId="80" priority="12" operator="containsText" text="U11">
      <formula>NOT(ISERROR(SEARCH("U11",M7)))</formula>
    </cfRule>
    <cfRule type="containsText" dxfId="79" priority="13" operator="containsText" text="U15">
      <formula>NOT(ISERROR(SEARCH("U15",M7)))</formula>
    </cfRule>
  </conditionalFormatting>
  <conditionalFormatting sqref="B7:B50">
    <cfRule type="containsBlanks" dxfId="78" priority="6" stopIfTrue="1">
      <formula>LEN(TRIM(B7))=0</formula>
    </cfRule>
    <cfRule type="containsText" dxfId="77" priority="7" operator="containsText" text="U13G">
      <formula>NOT(ISERROR(SEARCH("U13G",B7)))</formula>
    </cfRule>
    <cfRule type="containsText" dxfId="76" priority="8" operator="containsText" text="U11">
      <formula>NOT(ISERROR(SEARCH("U11",B7)))</formula>
    </cfRule>
    <cfRule type="containsText" dxfId="75" priority="9" operator="containsText" text="U15">
      <formula>NOT(ISERROR(SEARCH("U15",B7)))</formula>
    </cfRule>
  </conditionalFormatting>
  <conditionalFormatting sqref="BI7:BI25">
    <cfRule type="duplicateValues" dxfId="74" priority="5"/>
  </conditionalFormatting>
  <conditionalFormatting sqref="BE7:BE25">
    <cfRule type="containsBlanks" dxfId="73" priority="1" stopIfTrue="1">
      <formula>LEN(TRIM(BE7))=0</formula>
    </cfRule>
    <cfRule type="containsText" dxfId="72" priority="2" operator="containsText" text="U11G">
      <formula>NOT(ISERROR(SEARCH("U11G",BE7)))</formula>
    </cfRule>
    <cfRule type="containsText" dxfId="71" priority="3" operator="containsText" text="U13">
      <formula>NOT(ISERROR(SEARCH("U13",BE7)))</formula>
    </cfRule>
    <cfRule type="containsText" dxfId="70" priority="4" operator="containsText" text="U15">
      <formula>NOT(ISERROR(SEARCH("U15",BE7)))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sortu13bf">
                <anchor moveWithCells="1" sizeWithCells="1">
                  <from>
                    <xdr:col>2</xdr:col>
                    <xdr:colOff>520700</xdr:colOff>
                    <xdr:row>0</xdr:row>
                    <xdr:rowOff>88900</xdr:rowOff>
                  </from>
                  <to>
                    <xdr:col>3</xdr:col>
                    <xdr:colOff>1212850</xdr:colOff>
                    <xdr:row>0</xdr:row>
                    <xdr:rowOff>355600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C9026-74B0-45B8-A382-AEB35D909423}">
  <sheetPr codeName="Sheet16">
    <tabColor rgb="FFFFCCFF"/>
  </sheetPr>
  <dimension ref="A1:BB50"/>
  <sheetViews>
    <sheetView topLeftCell="AI1" zoomScaleNormal="100" workbookViewId="0">
      <selection activeCell="AS6" sqref="AS6:AX50"/>
    </sheetView>
  </sheetViews>
  <sheetFormatPr defaultRowHeight="14.5" x14ac:dyDescent="0.35"/>
  <cols>
    <col min="1" max="2" width="8.7265625" customWidth="1"/>
    <col min="3" max="3" width="15.26953125" customWidth="1"/>
    <col min="4" max="4" width="18" customWidth="1"/>
    <col min="5" max="5" width="8.7265625" style="123" customWidth="1"/>
    <col min="6" max="6" width="7.453125" customWidth="1"/>
    <col min="7" max="7" width="4.90625" hidden="1" customWidth="1"/>
    <col min="8" max="9" width="2.81640625" hidden="1" customWidth="1"/>
    <col min="10" max="10" width="5.90625" customWidth="1"/>
    <col min="11" max="13" width="8.7265625" customWidth="1"/>
    <col min="14" max="14" width="15.26953125" customWidth="1"/>
    <col min="15" max="15" width="18" customWidth="1"/>
    <col min="16" max="16" width="8.7265625" style="123" customWidth="1"/>
    <col min="17" max="17" width="7.453125" customWidth="1"/>
    <col min="18" max="18" width="4.90625" hidden="1" customWidth="1"/>
    <col min="19" max="19" width="2.81640625" hidden="1" customWidth="1"/>
    <col min="20" max="20" width="1.81640625" hidden="1" customWidth="1"/>
    <col min="21" max="21" width="5.90625" bestFit="1" customWidth="1"/>
    <col min="25" max="25" width="15.26953125" customWidth="1"/>
    <col min="26" max="26" width="18" customWidth="1"/>
    <col min="27" max="27" width="8.7265625" style="127"/>
    <col min="28" max="28" width="7.453125" bestFit="1" customWidth="1"/>
    <col min="29" max="29" width="4.90625" hidden="1" customWidth="1"/>
    <col min="30" max="30" width="2.81640625" hidden="1" customWidth="1"/>
    <col min="31" max="31" width="1.81640625" hidden="1" customWidth="1"/>
    <col min="32" max="32" width="5.90625" bestFit="1" customWidth="1"/>
    <col min="36" max="36" width="15.7265625" customWidth="1"/>
    <col min="37" max="37" width="21" customWidth="1"/>
    <col min="38" max="38" width="8.7265625" style="127"/>
    <col min="39" max="39" width="7.453125" bestFit="1" customWidth="1"/>
    <col min="40" max="40" width="4.90625" hidden="1" customWidth="1"/>
    <col min="41" max="41" width="2.81640625" hidden="1" customWidth="1"/>
    <col min="42" max="42" width="1.81640625" hidden="1" customWidth="1"/>
    <col min="43" max="43" width="5.90625" bestFit="1" customWidth="1"/>
    <col min="47" max="47" width="15.26953125" customWidth="1"/>
    <col min="48" max="48" width="14.81640625" customWidth="1"/>
    <col min="49" max="49" width="8.7265625" style="123"/>
    <col min="50" max="50" width="7.453125" bestFit="1" customWidth="1"/>
    <col min="51" max="51" width="4.90625" hidden="1" customWidth="1"/>
    <col min="52" max="52" width="2.81640625" hidden="1" customWidth="1"/>
    <col min="53" max="53" width="1.81640625" hidden="1" customWidth="1"/>
    <col min="54" max="54" width="5.90625" bestFit="1" customWidth="1"/>
  </cols>
  <sheetData>
    <row r="1" spans="1:54" ht="31" x14ac:dyDescent="0.7">
      <c r="A1" s="156" t="s">
        <v>559</v>
      </c>
      <c r="B1" s="156"/>
      <c r="C1" s="156"/>
      <c r="D1" s="156"/>
      <c r="E1" s="156"/>
      <c r="F1" s="156"/>
      <c r="G1" s="156"/>
      <c r="H1" s="156"/>
      <c r="I1" s="156"/>
      <c r="J1" s="156"/>
      <c r="K1" s="156"/>
      <c r="L1" s="156"/>
      <c r="M1" s="156"/>
      <c r="N1" s="156"/>
      <c r="O1" s="156"/>
      <c r="P1" s="156"/>
      <c r="Q1" s="167"/>
      <c r="R1" s="63"/>
      <c r="S1" s="63"/>
      <c r="T1" s="63"/>
      <c r="U1" s="63"/>
      <c r="V1" s="48"/>
      <c r="W1" s="48"/>
      <c r="X1" s="48"/>
      <c r="Y1" s="48"/>
      <c r="Z1" s="48"/>
      <c r="AA1" s="124"/>
      <c r="AB1" s="48"/>
      <c r="AC1" s="48"/>
      <c r="AD1" s="48"/>
      <c r="AE1" s="48"/>
      <c r="AF1" s="48"/>
      <c r="AG1" s="48"/>
      <c r="AH1" s="48"/>
    </row>
    <row r="3" spans="1:54" x14ac:dyDescent="0.35">
      <c r="A3" s="161" t="s">
        <v>61</v>
      </c>
      <c r="B3" s="161"/>
      <c r="C3" s="161"/>
      <c r="D3" s="161"/>
      <c r="E3" s="161"/>
      <c r="F3" s="161"/>
      <c r="G3" s="60"/>
      <c r="H3" s="60"/>
      <c r="I3" s="60"/>
      <c r="J3" s="60"/>
      <c r="L3" s="161" t="s">
        <v>57</v>
      </c>
      <c r="M3" s="161"/>
      <c r="N3" s="161"/>
      <c r="O3" s="161"/>
      <c r="P3" s="161"/>
      <c r="Q3" s="161"/>
      <c r="R3" s="60"/>
      <c r="S3" s="60"/>
      <c r="T3" s="60"/>
      <c r="U3" s="60"/>
      <c r="W3" s="160" t="s">
        <v>63</v>
      </c>
      <c r="X3" s="160"/>
      <c r="Y3" s="160"/>
      <c r="Z3" s="160"/>
      <c r="AA3" s="160"/>
      <c r="AB3" s="160"/>
      <c r="AC3" s="56"/>
      <c r="AD3" s="56"/>
      <c r="AE3" s="56"/>
      <c r="AF3" s="56"/>
      <c r="AH3" s="162" t="s">
        <v>46</v>
      </c>
      <c r="AI3" s="162"/>
      <c r="AJ3" s="162"/>
      <c r="AK3" s="162"/>
      <c r="AL3" s="162"/>
      <c r="AM3" s="162"/>
      <c r="AN3" s="61"/>
      <c r="AO3" s="61"/>
      <c r="AP3" s="61"/>
      <c r="AQ3" s="61"/>
      <c r="AS3" s="166" t="s">
        <v>64</v>
      </c>
      <c r="AT3" s="166"/>
      <c r="AU3" s="166"/>
      <c r="AV3" s="166"/>
      <c r="AW3" s="166"/>
      <c r="AX3" s="166"/>
      <c r="AY3" s="59"/>
      <c r="AZ3" s="59"/>
      <c r="BA3" s="59"/>
      <c r="BB3" s="59"/>
    </row>
    <row r="4" spans="1:54"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4"/>
      <c r="AT4" s="44"/>
      <c r="AU4" s="44"/>
      <c r="AV4" s="44"/>
      <c r="AW4" s="131"/>
      <c r="AX4" s="44"/>
      <c r="AY4" s="44"/>
      <c r="AZ4" s="44"/>
      <c r="BA4" s="44"/>
      <c r="BB4" s="44"/>
    </row>
    <row r="5" spans="1:54"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4" t="s">
        <v>42</v>
      </c>
      <c r="AT5" s="44"/>
      <c r="AU5" s="44"/>
      <c r="AV5" s="44"/>
      <c r="AW5" s="131"/>
      <c r="AX5" s="44"/>
      <c r="AY5" s="44"/>
      <c r="AZ5" s="44"/>
      <c r="BA5" s="44"/>
      <c r="BB5" s="44"/>
    </row>
    <row r="6" spans="1:54" x14ac:dyDescent="0.35">
      <c r="A6" s="21" t="s">
        <v>29</v>
      </c>
      <c r="B6" s="21" t="s">
        <v>53</v>
      </c>
      <c r="C6" s="21" t="s">
        <v>54</v>
      </c>
      <c r="D6" s="21" t="s">
        <v>55</v>
      </c>
      <c r="E6" s="122" t="s">
        <v>56</v>
      </c>
      <c r="F6" s="21" t="s">
        <v>44</v>
      </c>
      <c r="G6" s="64" t="s">
        <v>22</v>
      </c>
      <c r="H6" s="64"/>
      <c r="I6" s="64"/>
      <c r="J6" s="64" t="s">
        <v>71</v>
      </c>
      <c r="L6" s="21" t="s">
        <v>29</v>
      </c>
      <c r="M6" s="21" t="s">
        <v>53</v>
      </c>
      <c r="N6" s="21" t="s">
        <v>54</v>
      </c>
      <c r="O6" s="21" t="s">
        <v>55</v>
      </c>
      <c r="P6" s="122" t="s">
        <v>56</v>
      </c>
      <c r="Q6" s="21" t="s">
        <v>44</v>
      </c>
      <c r="R6" s="64" t="s">
        <v>22</v>
      </c>
      <c r="S6" s="64"/>
      <c r="T6" s="64"/>
      <c r="U6" s="64" t="s">
        <v>71</v>
      </c>
      <c r="W6" s="21" t="s">
        <v>29</v>
      </c>
      <c r="X6" s="21" t="s">
        <v>53</v>
      </c>
      <c r="Y6" s="21" t="s">
        <v>54</v>
      </c>
      <c r="Z6" s="21" t="s">
        <v>55</v>
      </c>
      <c r="AA6" s="126" t="s">
        <v>56</v>
      </c>
      <c r="AB6" s="21" t="s">
        <v>44</v>
      </c>
      <c r="AC6" s="64" t="s">
        <v>22</v>
      </c>
      <c r="AD6" s="64"/>
      <c r="AE6" s="64"/>
      <c r="AF6" s="64" t="s">
        <v>71</v>
      </c>
      <c r="AH6" s="21" t="s">
        <v>29</v>
      </c>
      <c r="AI6" s="21" t="s">
        <v>53</v>
      </c>
      <c r="AJ6" s="21" t="s">
        <v>54</v>
      </c>
      <c r="AK6" s="21" t="s">
        <v>55</v>
      </c>
      <c r="AL6" s="126" t="s">
        <v>59</v>
      </c>
      <c r="AM6" s="21" t="s">
        <v>44</v>
      </c>
      <c r="AN6" s="64" t="s">
        <v>22</v>
      </c>
      <c r="AO6" s="64"/>
      <c r="AP6" s="64"/>
      <c r="AQ6" s="64" t="s">
        <v>71</v>
      </c>
      <c r="AS6" s="21" t="s">
        <v>29</v>
      </c>
      <c r="AT6" s="21" t="s">
        <v>53</v>
      </c>
      <c r="AU6" s="21" t="s">
        <v>54</v>
      </c>
      <c r="AV6" s="21" t="s">
        <v>55</v>
      </c>
      <c r="AW6" s="122" t="s">
        <v>56</v>
      </c>
      <c r="AX6" s="21" t="s">
        <v>44</v>
      </c>
      <c r="AY6" s="64" t="s">
        <v>22</v>
      </c>
      <c r="AZ6" s="64"/>
      <c r="BA6" s="64"/>
      <c r="BB6" s="64" t="s">
        <v>71</v>
      </c>
    </row>
    <row r="7" spans="1:54" x14ac:dyDescent="0.35">
      <c r="A7" s="45">
        <v>436</v>
      </c>
      <c r="B7" s="21" t="str">
        <f>_xlfn.XLOOKUP(A7,Admin!$A$2:$A$601,Admin!$C$2:$C$601,"",0)</f>
        <v>U13G PR</v>
      </c>
      <c r="C7" s="21" t="str">
        <f>_xlfn.XLOOKUP(A7,Admin!$A$2:$A$601,Admin!$D$2:$D$601,"",0)</f>
        <v>Olivia</v>
      </c>
      <c r="D7" s="21" t="str">
        <f>_xlfn.XLOOKUP(A7,Admin!$A$2:$A$601,Admin!$E$2:$E$601,"",0)</f>
        <v>zengarini</v>
      </c>
      <c r="E7" s="84">
        <v>2.08</v>
      </c>
      <c r="F7" s="21">
        <f t="shared" ref="F7:F50" si="0">IFERROR(RANK(E7,E$7:E$50,0),"")</f>
        <v>1</v>
      </c>
      <c r="G7" t="str">
        <f>_xlfn.XLOOKUP(A7,Admin!$A$2:$A$601,Admin!$F$2:$F$601,"",0)</f>
        <v>PR</v>
      </c>
      <c r="H7">
        <f>COUNTIF(G$7:G7,G7)</f>
        <v>1</v>
      </c>
      <c r="I7">
        <f>IF(E7=0,"",IF(H7&lt;3,COUNTIF(H$7:H7,"&lt;3"),0))</f>
        <v>1</v>
      </c>
      <c r="J7">
        <f t="shared" ref="J7:J50" si="1">IFERROR(IF(I7&gt;0,VLOOKUP(MIN(F7,I7),scoretb,2,FALSE),""),"")</f>
        <v>12</v>
      </c>
      <c r="L7" s="45">
        <v>631</v>
      </c>
      <c r="M7" s="21" t="str">
        <f>_xlfn.XLOOKUP(L7,Admin!$A$2:$A$601,Admin!$C$2:$C$601,"",0)</f>
        <v>U13G WAC</v>
      </c>
      <c r="N7" s="21" t="str">
        <f>_xlfn.XLOOKUP(L7,Admin!$A$2:$A$601,Admin!$D$2:$D$601,"",0)</f>
        <v>Tilly</v>
      </c>
      <c r="O7" s="21" t="str">
        <f>_xlfn.XLOOKUP(L7,Admin!$A$2:$A$601,Admin!$E$2:$E$601,"",0)</f>
        <v>Pretty</v>
      </c>
      <c r="P7" s="84">
        <v>6.47</v>
      </c>
      <c r="Q7" s="21">
        <f t="shared" ref="Q7:Q50" si="2">IFERROR(RANK(P7,P$7:P$50,0),"")</f>
        <v>1</v>
      </c>
      <c r="R7" t="str">
        <f>_xlfn.XLOOKUP(L7,Admin!$A$2:$A$601,Admin!$F$2:$F$601,"",0)</f>
        <v>WAC</v>
      </c>
      <c r="S7">
        <f>COUNTIF(R$7:R7,R7)</f>
        <v>1</v>
      </c>
      <c r="T7">
        <f>IF(P7=0,"",IF(S7&lt;3,COUNTIF(S$7:S7,"&lt;3"),0))</f>
        <v>1</v>
      </c>
      <c r="U7">
        <f t="shared" ref="U7:U50" si="3">IFERROR(IF(T7&gt;0,VLOOKUP(MIN(Q7,T7),scoretb,2,FALSE),""),"")</f>
        <v>12</v>
      </c>
      <c r="W7" s="45">
        <v>637</v>
      </c>
      <c r="X7" s="21" t="str">
        <f>_xlfn.XLOOKUP(W7,Admin!$A$2:$A$601,Admin!$C$2:$C$601,"",0)</f>
        <v>U13G WAC</v>
      </c>
      <c r="Y7" s="21" t="str">
        <f>_xlfn.XLOOKUP(W7,Admin!$A$2:$A$601,Admin!$D$2:$D$601,"",0)</f>
        <v xml:space="preserve">Eliza </v>
      </c>
      <c r="Z7" s="21" t="str">
        <f>_xlfn.XLOOKUP(W7,Admin!$A$2:$A$601,Admin!$E$2:$E$601,"",0)</f>
        <v>Blakeway</v>
      </c>
      <c r="AA7" s="114">
        <v>49</v>
      </c>
      <c r="AB7" s="21">
        <f t="shared" ref="AB7:AB50" si="4">IFERROR(RANK(AA7,AA$7:AA$50,0),"")</f>
        <v>1</v>
      </c>
      <c r="AC7" t="str">
        <f>_xlfn.XLOOKUP(W7,Admin!$A$2:$A$601,Admin!$F$2:$F$601,"",0)</f>
        <v>WAC</v>
      </c>
      <c r="AD7">
        <f>COUNTIF(AC$7:AC7,AC7)</f>
        <v>1</v>
      </c>
      <c r="AE7">
        <f>IF(AA7=0,"",IF(AD7&lt;3,COUNTIF(AD$7:AD7,"&lt;3"),0))</f>
        <v>1</v>
      </c>
      <c r="AF7">
        <f t="shared" ref="AF7:AF50" si="5">IFERROR(IF(AE7&gt;0,VLOOKUP(MIN(AB7,AE7),scoretb,2,FALSE),""),"")</f>
        <v>12</v>
      </c>
      <c r="AH7" s="45">
        <v>439</v>
      </c>
      <c r="AI7" s="21" t="str">
        <f>_xlfn.XLOOKUP(AH7,Admin!$A$2:$A$601,Admin!$C$2:$C$601,"",0)</f>
        <v>U13G PR</v>
      </c>
      <c r="AJ7" s="21" t="str">
        <f>_xlfn.XLOOKUP(AH7,Admin!$A$2:$A$601,Admin!$D$2:$D$601,"",0)</f>
        <v>Sofia</v>
      </c>
      <c r="AK7" s="21" t="str">
        <f>_xlfn.XLOOKUP(AH7,Admin!$A$2:$A$601,Admin!$E$2:$E$601,"",0)</f>
        <v>Pretty</v>
      </c>
      <c r="AL7" s="114">
        <v>73</v>
      </c>
      <c r="AM7" s="21">
        <f t="shared" ref="AM7:AM50" si="6">IFERROR(RANK(AL7,AL$7:AL$50,0),"")</f>
        <v>1</v>
      </c>
      <c r="AN7" t="str">
        <f>_xlfn.XLOOKUP(AH7,Admin!$A$2:$A$601,Admin!$F$2:$F$601,"",0)</f>
        <v>PR</v>
      </c>
      <c r="AO7">
        <f>COUNTIF(AN$7:AN7,AN7)</f>
        <v>1</v>
      </c>
      <c r="AP7">
        <f>IF(AL7=0,"",IF(AO7&lt;3,COUNTIF(AO$7:AO7,"&lt;3"),0))</f>
        <v>1</v>
      </c>
      <c r="AQ7">
        <f t="shared" ref="AQ7:AQ50" si="7">IFERROR(IF(AP7&gt;0,VLOOKUP(MIN(AM7,AP7),scoretb,2,FALSE),""),"")</f>
        <v>12</v>
      </c>
      <c r="AS7" s="45">
        <v>631</v>
      </c>
      <c r="AT7" s="21" t="str">
        <f>_xlfn.XLOOKUP(AS7,Admin!$A$2:$A$601,Admin!$C$2:$C$601,"",0)</f>
        <v>U13G WAC</v>
      </c>
      <c r="AU7" s="21" t="str">
        <f>_xlfn.XLOOKUP(AS7,Admin!$A$2:$A$601,Admin!$D$2:$D$601,"",0)</f>
        <v>Tilly</v>
      </c>
      <c r="AV7" s="21" t="str">
        <f>_xlfn.XLOOKUP(AS7,Admin!$A$2:$A$601,Admin!$E$2:$E$601,"",0)</f>
        <v>Pretty</v>
      </c>
      <c r="AW7" s="84">
        <v>7.82</v>
      </c>
      <c r="AX7" s="21">
        <f t="shared" ref="AX7:AX50" si="8">IFERROR(RANK(AW7,AW$7:AW$50,0),"")</f>
        <v>1</v>
      </c>
      <c r="AY7" t="str">
        <f>_xlfn.XLOOKUP(AS7,Admin!$A$2:$A$601,Admin!$F$2:$F$601,"",0)</f>
        <v>WAC</v>
      </c>
      <c r="AZ7">
        <f>COUNTIF(AY$7:AY7,AY7)</f>
        <v>1</v>
      </c>
      <c r="BA7">
        <f>IF(AW7=0,"",IF(AZ7&lt;3,COUNTIF(AZ$7:AZ7,"&lt;3"),0))</f>
        <v>1</v>
      </c>
      <c r="BB7">
        <f t="shared" ref="BB7:BB50" si="9">IFERROR(IF(BA7&gt;0,VLOOKUP(MIN(AX7,BA7),scoretb,2,FALSE),""),"")</f>
        <v>12</v>
      </c>
    </row>
    <row r="8" spans="1:54" x14ac:dyDescent="0.35">
      <c r="A8" s="45">
        <v>632</v>
      </c>
      <c r="B8" s="21" t="str">
        <f>_xlfn.XLOOKUP(A8,Admin!$A$2:$A$601,Admin!$C$2:$C$601,"",0)</f>
        <v>U13G WAC</v>
      </c>
      <c r="C8" s="21" t="str">
        <f>_xlfn.XLOOKUP(A8,Admin!$A$2:$A$601,Admin!$D$2:$D$601,"",0)</f>
        <v>Lila</v>
      </c>
      <c r="D8" s="21" t="str">
        <f>_xlfn.XLOOKUP(A8,Admin!$A$2:$A$601,Admin!$E$2:$E$601,"",0)</f>
        <v>Richards</v>
      </c>
      <c r="E8" s="84">
        <v>2.0499999999999998</v>
      </c>
      <c r="F8" s="21">
        <f t="shared" si="0"/>
        <v>2</v>
      </c>
      <c r="G8" t="str">
        <f>_xlfn.XLOOKUP(A8,Admin!$A$2:$A$601,Admin!$F$2:$F$601,"",0)</f>
        <v>WAC</v>
      </c>
      <c r="H8">
        <f>COUNTIF(G$7:G8,G8)</f>
        <v>1</v>
      </c>
      <c r="I8">
        <f>IF(E8=0,"",IF(H8&lt;3,COUNTIF(H$7:H8,"&lt;3"),0))</f>
        <v>2</v>
      </c>
      <c r="J8">
        <f t="shared" si="1"/>
        <v>11</v>
      </c>
      <c r="L8" s="45">
        <v>433</v>
      </c>
      <c r="M8" s="21" t="str">
        <f>_xlfn.XLOOKUP(L8,Admin!$A$2:$A$601,Admin!$C$2:$C$601,"",0)</f>
        <v>U13G PR</v>
      </c>
      <c r="N8" s="21" t="str">
        <f>_xlfn.XLOOKUP(L8,Admin!$A$2:$A$601,Admin!$D$2:$D$601,"",0)</f>
        <v>Florence</v>
      </c>
      <c r="O8" s="21" t="str">
        <f>_xlfn.XLOOKUP(L8,Admin!$A$2:$A$601,Admin!$E$2:$E$601,"",0)</f>
        <v>Roberts</v>
      </c>
      <c r="P8" s="84">
        <v>6.14</v>
      </c>
      <c r="Q8" s="21">
        <f t="shared" si="2"/>
        <v>2</v>
      </c>
      <c r="R8" t="str">
        <f>_xlfn.XLOOKUP(L8,Admin!$A$2:$A$601,Admin!$F$2:$F$601,"",0)</f>
        <v>PR</v>
      </c>
      <c r="S8">
        <f>COUNTIF(R$7:R8,R8)</f>
        <v>1</v>
      </c>
      <c r="T8">
        <f>IF(P8=0,"",IF(S8&lt;3,COUNTIF(S$7:S8,"&lt;3"),0))</f>
        <v>2</v>
      </c>
      <c r="U8">
        <f t="shared" si="3"/>
        <v>11</v>
      </c>
      <c r="W8" s="45">
        <v>632</v>
      </c>
      <c r="X8" s="21" t="str">
        <f>_xlfn.XLOOKUP(W8,Admin!$A$2:$A$601,Admin!$C$2:$C$601,"",0)</f>
        <v>U13G WAC</v>
      </c>
      <c r="Y8" s="21" t="str">
        <f>_xlfn.XLOOKUP(W8,Admin!$A$2:$A$601,Admin!$D$2:$D$601,"",0)</f>
        <v>Lila</v>
      </c>
      <c r="Z8" s="21" t="str">
        <f>_xlfn.XLOOKUP(W8,Admin!$A$2:$A$601,Admin!$E$2:$E$601,"",0)</f>
        <v>Richards</v>
      </c>
      <c r="AA8" s="114">
        <v>46</v>
      </c>
      <c r="AB8" s="21">
        <f t="shared" si="4"/>
        <v>2</v>
      </c>
      <c r="AC8" t="str">
        <f>_xlfn.XLOOKUP(W8,Admin!$A$2:$A$601,Admin!$F$2:$F$601,"",0)</f>
        <v>WAC</v>
      </c>
      <c r="AD8">
        <f>COUNTIF(AC$7:AC8,AC8)</f>
        <v>2</v>
      </c>
      <c r="AE8">
        <f>IF(AA8=0,"",IF(AD8&lt;3,COUNTIF(AD$7:AD8,"&lt;3"),0))</f>
        <v>2</v>
      </c>
      <c r="AF8">
        <f t="shared" si="5"/>
        <v>11</v>
      </c>
      <c r="AH8" s="45">
        <v>232</v>
      </c>
      <c r="AI8" s="21" t="str">
        <f>_xlfn.XLOOKUP(AH8,Admin!$A$2:$A$601,Admin!$C$2:$C$601,"",0)</f>
        <v>U13G DAC</v>
      </c>
      <c r="AJ8" s="21" t="str">
        <f>_xlfn.XLOOKUP(AH8,Admin!$A$2:$A$601,Admin!$D$2:$D$601,"",0)</f>
        <v>Amelia</v>
      </c>
      <c r="AK8" s="21" t="str">
        <f>_xlfn.XLOOKUP(AH8,Admin!$A$2:$A$601,Admin!$E$2:$E$601,"",0)</f>
        <v>GRAHAM</v>
      </c>
      <c r="AL8" s="114">
        <v>71</v>
      </c>
      <c r="AM8" s="21">
        <f t="shared" si="6"/>
        <v>2</v>
      </c>
      <c r="AN8" t="str">
        <f>_xlfn.XLOOKUP(AH8,Admin!$A$2:$A$601,Admin!$F$2:$F$601,"",0)</f>
        <v>DAC</v>
      </c>
      <c r="AO8">
        <f>COUNTIF(AN$7:AN8,AN8)</f>
        <v>1</v>
      </c>
      <c r="AP8">
        <f>IF(AL8=0,"",IF(AO8&lt;3,COUNTIF(AO$7:AO8,"&lt;3"),0))</f>
        <v>2</v>
      </c>
      <c r="AQ8">
        <f t="shared" si="7"/>
        <v>11</v>
      </c>
      <c r="AS8" s="45">
        <v>232</v>
      </c>
      <c r="AT8" s="21" t="str">
        <f>_xlfn.XLOOKUP(AS8,Admin!$A$2:$A$601,Admin!$C$2:$C$601,"",0)</f>
        <v>U13G DAC</v>
      </c>
      <c r="AU8" s="21" t="str">
        <f>_xlfn.XLOOKUP(AS8,Admin!$A$2:$A$601,Admin!$D$2:$D$601,"",0)</f>
        <v>Amelia</v>
      </c>
      <c r="AV8" s="21" t="str">
        <f>_xlfn.XLOOKUP(AS8,Admin!$A$2:$A$601,Admin!$E$2:$E$601,"",0)</f>
        <v>GRAHAM</v>
      </c>
      <c r="AW8" s="84">
        <v>7.27</v>
      </c>
      <c r="AX8" s="21">
        <f t="shared" si="8"/>
        <v>2</v>
      </c>
      <c r="AY8" t="str">
        <f>_xlfn.XLOOKUP(AS8,Admin!$A$2:$A$601,Admin!$F$2:$F$601,"",0)</f>
        <v>DAC</v>
      </c>
      <c r="AZ8">
        <f>COUNTIF(AY$7:AY8,AY8)</f>
        <v>1</v>
      </c>
      <c r="BA8">
        <f>IF(AW8=0,"",IF(AZ8&lt;3,COUNTIF(AZ$7:AZ8,"&lt;3"),0))</f>
        <v>2</v>
      </c>
      <c r="BB8">
        <f t="shared" si="9"/>
        <v>11</v>
      </c>
    </row>
    <row r="9" spans="1:54" x14ac:dyDescent="0.35">
      <c r="A9" s="45">
        <v>438</v>
      </c>
      <c r="B9" s="21" t="str">
        <f>_xlfn.XLOOKUP(A9,Admin!$A$2:$A$601,Admin!$C$2:$C$601,"",0)</f>
        <v>U13G PR</v>
      </c>
      <c r="C9" s="21" t="str">
        <f>_xlfn.XLOOKUP(A9,Admin!$A$2:$A$601,Admin!$D$2:$D$601,"",0)</f>
        <v>Poppy</v>
      </c>
      <c r="D9" s="21" t="str">
        <f>_xlfn.XLOOKUP(A9,Admin!$A$2:$A$601,Admin!$E$2:$E$601,"",0)</f>
        <v>Fulling</v>
      </c>
      <c r="E9" s="84">
        <v>2</v>
      </c>
      <c r="F9" s="21">
        <f t="shared" si="0"/>
        <v>3</v>
      </c>
      <c r="G9" t="str">
        <f>_xlfn.XLOOKUP(A9,Admin!$A$2:$A$601,Admin!$F$2:$F$601,"",0)</f>
        <v>PR</v>
      </c>
      <c r="H9">
        <f>COUNTIF(G$7:G9,G9)</f>
        <v>2</v>
      </c>
      <c r="I9">
        <f>IF(E9=0,"",IF(H9&lt;3,COUNTIF(H$7:H9,"&lt;3"),0))</f>
        <v>3</v>
      </c>
      <c r="J9">
        <f t="shared" si="1"/>
        <v>10</v>
      </c>
      <c r="L9" s="45">
        <v>632</v>
      </c>
      <c r="M9" s="21" t="str">
        <f>_xlfn.XLOOKUP(L9,Admin!$A$2:$A$601,Admin!$C$2:$C$601,"",0)</f>
        <v>U13G WAC</v>
      </c>
      <c r="N9" s="21" t="str">
        <f>_xlfn.XLOOKUP(L9,Admin!$A$2:$A$601,Admin!$D$2:$D$601,"",0)</f>
        <v>Lila</v>
      </c>
      <c r="O9" s="21" t="str">
        <f>_xlfn.XLOOKUP(L9,Admin!$A$2:$A$601,Admin!$E$2:$E$601,"",0)</f>
        <v>Richards</v>
      </c>
      <c r="P9" s="84">
        <v>6.06</v>
      </c>
      <c r="Q9" s="21">
        <f t="shared" si="2"/>
        <v>3</v>
      </c>
      <c r="R9" t="str">
        <f>_xlfn.XLOOKUP(L9,Admin!$A$2:$A$601,Admin!$F$2:$F$601,"",0)</f>
        <v>WAC</v>
      </c>
      <c r="S9">
        <f>COUNTIF(R$7:R9,R9)</f>
        <v>2</v>
      </c>
      <c r="T9">
        <f>IF(P9=0,"",IF(S9&lt;3,COUNTIF(S$7:S9,"&lt;3"),0))</f>
        <v>3</v>
      </c>
      <c r="U9">
        <f t="shared" si="3"/>
        <v>10</v>
      </c>
      <c r="W9" s="45">
        <v>634</v>
      </c>
      <c r="X9" s="21" t="str">
        <f>_xlfn.XLOOKUP(W9,Admin!$A$2:$A$601,Admin!$C$2:$C$601,"",0)</f>
        <v>U13G WAC</v>
      </c>
      <c r="Y9" s="21" t="str">
        <f>_xlfn.XLOOKUP(W9,Admin!$A$2:$A$601,Admin!$D$2:$D$601,"",0)</f>
        <v>Ada</v>
      </c>
      <c r="Z9" s="21" t="str">
        <f>_xlfn.XLOOKUP(W9,Admin!$A$2:$A$601,Admin!$E$2:$E$601,"",0)</f>
        <v>Jones</v>
      </c>
      <c r="AA9" s="114">
        <v>45</v>
      </c>
      <c r="AB9" s="21">
        <f t="shared" si="4"/>
        <v>3</v>
      </c>
      <c r="AC9" t="str">
        <f>_xlfn.XLOOKUP(W9,Admin!$A$2:$A$601,Admin!$F$2:$F$601,"",0)</f>
        <v>WAC</v>
      </c>
      <c r="AD9">
        <f>COUNTIF(AC$7:AC9,AC9)</f>
        <v>3</v>
      </c>
      <c r="AE9">
        <f>IF(AA9=0,"",IF(AD9&lt;3,COUNTIF(AD$7:AD9,"&lt;3"),0))</f>
        <v>0</v>
      </c>
      <c r="AF9" t="str">
        <f t="shared" si="5"/>
        <v/>
      </c>
      <c r="AH9" s="45">
        <v>433</v>
      </c>
      <c r="AI9" s="21" t="str">
        <f>_xlfn.XLOOKUP(AH9,Admin!$A$2:$A$601,Admin!$C$2:$C$601,"",0)</f>
        <v>U13G PR</v>
      </c>
      <c r="AJ9" s="21" t="str">
        <f>_xlfn.XLOOKUP(AH9,Admin!$A$2:$A$601,Admin!$D$2:$D$601,"",0)</f>
        <v>Florence</v>
      </c>
      <c r="AK9" s="21" t="str">
        <f>_xlfn.XLOOKUP(AH9,Admin!$A$2:$A$601,Admin!$E$2:$E$601,"",0)</f>
        <v>Roberts</v>
      </c>
      <c r="AL9" s="114">
        <v>70</v>
      </c>
      <c r="AM9" s="21">
        <f t="shared" si="6"/>
        <v>3</v>
      </c>
      <c r="AN9" t="str">
        <f>_xlfn.XLOOKUP(AH9,Admin!$A$2:$A$601,Admin!$F$2:$F$601,"",0)</f>
        <v>PR</v>
      </c>
      <c r="AO9">
        <f>COUNTIF(AN$7:AN9,AN9)</f>
        <v>2</v>
      </c>
      <c r="AP9">
        <f>IF(AL9=0,"",IF(AO9&lt;3,COUNTIF(AO$7:AO9,"&lt;3"),0))</f>
        <v>3</v>
      </c>
      <c r="AQ9">
        <f t="shared" si="7"/>
        <v>10</v>
      </c>
      <c r="AS9" s="45">
        <v>643</v>
      </c>
      <c r="AT9" s="21" t="str">
        <f>_xlfn.XLOOKUP(AS9,Admin!$A$2:$A$601,Admin!$C$2:$C$601,"",0)</f>
        <v>U13G WAC</v>
      </c>
      <c r="AU9" s="21" t="str">
        <f>_xlfn.XLOOKUP(AS9,Admin!$A$2:$A$601,Admin!$D$2:$D$601,"",0)</f>
        <v>Imogen</v>
      </c>
      <c r="AV9" s="21" t="str">
        <f>_xlfn.XLOOKUP(AS9,Admin!$A$2:$A$601,Admin!$E$2:$E$601,"",0)</f>
        <v>Stanning</v>
      </c>
      <c r="AW9" s="84">
        <v>6.58</v>
      </c>
      <c r="AX9" s="21">
        <f t="shared" si="8"/>
        <v>3</v>
      </c>
      <c r="AY9" t="str">
        <f>_xlfn.XLOOKUP(AS9,Admin!$A$2:$A$601,Admin!$F$2:$F$601,"",0)</f>
        <v>WAC</v>
      </c>
      <c r="AZ9">
        <f>COUNTIF(AY$7:AY9,AY9)</f>
        <v>2</v>
      </c>
      <c r="BA9">
        <f>IF(AW9=0,"",IF(AZ9&lt;3,COUNTIF(AZ$7:AZ9,"&lt;3"),0))</f>
        <v>3</v>
      </c>
      <c r="BB9">
        <f t="shared" si="9"/>
        <v>10</v>
      </c>
    </row>
    <row r="10" spans="1:54" x14ac:dyDescent="0.35">
      <c r="A10" s="45">
        <v>631</v>
      </c>
      <c r="B10" s="21" t="str">
        <f>_xlfn.XLOOKUP(A10,Admin!$A$2:$A$601,Admin!$C$2:$C$601,"",0)</f>
        <v>U13G WAC</v>
      </c>
      <c r="C10" s="21" t="str">
        <f>_xlfn.XLOOKUP(A10,Admin!$A$2:$A$601,Admin!$D$2:$D$601,"",0)</f>
        <v>Tilly</v>
      </c>
      <c r="D10" s="21" t="str">
        <f>_xlfn.XLOOKUP(A10,Admin!$A$2:$A$601,Admin!$E$2:$E$601,"",0)</f>
        <v>Pretty</v>
      </c>
      <c r="E10" s="84">
        <v>1.92</v>
      </c>
      <c r="F10" s="21">
        <f t="shared" si="0"/>
        <v>4</v>
      </c>
      <c r="G10" t="str">
        <f>_xlfn.XLOOKUP(A10,Admin!$A$2:$A$601,Admin!$F$2:$F$601,"",0)</f>
        <v>WAC</v>
      </c>
      <c r="H10">
        <f>COUNTIF(G$7:G10,G10)</f>
        <v>2</v>
      </c>
      <c r="I10">
        <f>IF(E10=0,"",IF(H10&lt;3,COUNTIF(H$7:H10,"&lt;3"),0))</f>
        <v>4</v>
      </c>
      <c r="J10">
        <f t="shared" si="1"/>
        <v>9</v>
      </c>
      <c r="L10" s="45">
        <v>438</v>
      </c>
      <c r="M10" s="21" t="str">
        <f>_xlfn.XLOOKUP(L10,Admin!$A$2:$A$601,Admin!$C$2:$C$601,"",0)</f>
        <v>U13G PR</v>
      </c>
      <c r="N10" s="21" t="str">
        <f>_xlfn.XLOOKUP(L10,Admin!$A$2:$A$601,Admin!$D$2:$D$601,"",0)</f>
        <v>Poppy</v>
      </c>
      <c r="O10" s="21" t="str">
        <f>_xlfn.XLOOKUP(L10,Admin!$A$2:$A$601,Admin!$E$2:$E$601,"",0)</f>
        <v>Fulling</v>
      </c>
      <c r="P10" s="84">
        <v>5.59</v>
      </c>
      <c r="Q10" s="21">
        <f t="shared" si="2"/>
        <v>4</v>
      </c>
      <c r="R10" t="str">
        <f>_xlfn.XLOOKUP(L10,Admin!$A$2:$A$601,Admin!$F$2:$F$601,"",0)</f>
        <v>PR</v>
      </c>
      <c r="S10">
        <f>COUNTIF(R$7:R10,R10)</f>
        <v>2</v>
      </c>
      <c r="T10">
        <f>IF(P10=0,"",IF(S10&lt;3,COUNTIF(S$7:S10,"&lt;3"),0))</f>
        <v>4</v>
      </c>
      <c r="U10">
        <f t="shared" si="3"/>
        <v>9</v>
      </c>
      <c r="W10" s="45">
        <v>437</v>
      </c>
      <c r="X10" s="21" t="str">
        <f>_xlfn.XLOOKUP(W10,Admin!$A$2:$A$601,Admin!$C$2:$C$601,"",0)</f>
        <v>U13G PR</v>
      </c>
      <c r="Y10" s="21" t="str">
        <f>_xlfn.XLOOKUP(W10,Admin!$A$2:$A$601,Admin!$D$2:$D$601,"",0)</f>
        <v>Paris</v>
      </c>
      <c r="Z10" s="21" t="str">
        <f>_xlfn.XLOOKUP(W10,Admin!$A$2:$A$601,Admin!$E$2:$E$601,"",0)</f>
        <v>Holbert</v>
      </c>
      <c r="AA10" s="114">
        <v>41</v>
      </c>
      <c r="AB10" s="21">
        <f t="shared" si="4"/>
        <v>4</v>
      </c>
      <c r="AC10" t="str">
        <f>_xlfn.XLOOKUP(W10,Admin!$A$2:$A$601,Admin!$F$2:$F$601,"",0)</f>
        <v>PR</v>
      </c>
      <c r="AD10">
        <f>COUNTIF(AC$7:AC10,AC10)</f>
        <v>1</v>
      </c>
      <c r="AE10">
        <f>IF(AA10=0,"",IF(AD10&lt;3,COUNTIF(AD$7:AD10,"&lt;3"),0))</f>
        <v>3</v>
      </c>
      <c r="AF10">
        <f t="shared" si="5"/>
        <v>10</v>
      </c>
      <c r="AH10" s="45">
        <v>438</v>
      </c>
      <c r="AI10" s="21" t="str">
        <f>_xlfn.XLOOKUP(AH10,Admin!$A$2:$A$601,Admin!$C$2:$C$601,"",0)</f>
        <v>U13G PR</v>
      </c>
      <c r="AJ10" s="21" t="str">
        <f>_xlfn.XLOOKUP(AH10,Admin!$A$2:$A$601,Admin!$D$2:$D$601,"",0)</f>
        <v>Poppy</v>
      </c>
      <c r="AK10" s="21" t="str">
        <f>_xlfn.XLOOKUP(AH10,Admin!$A$2:$A$601,Admin!$E$2:$E$601,"",0)</f>
        <v>Fulling</v>
      </c>
      <c r="AL10" s="114">
        <v>69</v>
      </c>
      <c r="AM10" s="21">
        <f t="shared" si="6"/>
        <v>4</v>
      </c>
      <c r="AN10" t="str">
        <f>_xlfn.XLOOKUP(AH10,Admin!$A$2:$A$601,Admin!$F$2:$F$601,"",0)</f>
        <v>PR</v>
      </c>
      <c r="AO10">
        <f>COUNTIF(AN$7:AN10,AN10)</f>
        <v>3</v>
      </c>
      <c r="AP10">
        <f>IF(AL10=0,"",IF(AO10&lt;3,COUNTIF(AO$7:AO10,"&lt;3"),0))</f>
        <v>0</v>
      </c>
      <c r="AQ10" t="str">
        <f t="shared" si="7"/>
        <v/>
      </c>
      <c r="AS10" s="45">
        <v>642</v>
      </c>
      <c r="AT10" s="21" t="str">
        <f>_xlfn.XLOOKUP(AS10,Admin!$A$2:$A$601,Admin!$C$2:$C$601,"",0)</f>
        <v>U13G WAC</v>
      </c>
      <c r="AU10" s="21" t="str">
        <f>_xlfn.XLOOKUP(AS10,Admin!$A$2:$A$601,Admin!$D$2:$D$601,"",0)</f>
        <v xml:space="preserve">Eva </v>
      </c>
      <c r="AV10" s="21" t="str">
        <f>_xlfn.XLOOKUP(AS10,Admin!$A$2:$A$601,Admin!$E$2:$E$601,"",0)</f>
        <v xml:space="preserve">Rourke </v>
      </c>
      <c r="AW10" s="84">
        <v>6.16</v>
      </c>
      <c r="AX10" s="21">
        <f t="shared" si="8"/>
        <v>4</v>
      </c>
      <c r="AY10" t="str">
        <f>_xlfn.XLOOKUP(AS10,Admin!$A$2:$A$601,Admin!$F$2:$F$601,"",0)</f>
        <v>WAC</v>
      </c>
      <c r="AZ10">
        <f>COUNTIF(AY$7:AY10,AY10)</f>
        <v>3</v>
      </c>
      <c r="BA10">
        <f>IF(AW10=0,"",IF(AZ10&lt;3,COUNTIF(AZ$7:AZ10,"&lt;3"),0))</f>
        <v>0</v>
      </c>
      <c r="BB10" t="str">
        <f t="shared" si="9"/>
        <v/>
      </c>
    </row>
    <row r="11" spans="1:54" x14ac:dyDescent="0.35">
      <c r="A11" s="45">
        <v>433</v>
      </c>
      <c r="B11" s="21" t="str">
        <f>_xlfn.XLOOKUP(A11,Admin!$A$2:$A$601,Admin!$C$2:$C$601,"",0)</f>
        <v>U13G PR</v>
      </c>
      <c r="C11" s="21" t="str">
        <f>_xlfn.XLOOKUP(A11,Admin!$A$2:$A$601,Admin!$D$2:$D$601,"",0)</f>
        <v>Florence</v>
      </c>
      <c r="D11" s="21" t="str">
        <f>_xlfn.XLOOKUP(A11,Admin!$A$2:$A$601,Admin!$E$2:$E$601,"",0)</f>
        <v>Roberts</v>
      </c>
      <c r="E11" s="84">
        <v>1.86</v>
      </c>
      <c r="F11" s="21">
        <f t="shared" si="0"/>
        <v>5</v>
      </c>
      <c r="G11" t="str">
        <f>_xlfn.XLOOKUP(A11,Admin!$A$2:$A$601,Admin!$F$2:$F$601,"",0)</f>
        <v>PR</v>
      </c>
      <c r="H11">
        <f>COUNTIF(G$7:G11,G11)</f>
        <v>3</v>
      </c>
      <c r="I11">
        <f>IF(E11=0,"",IF(H11&lt;3,COUNTIF(H$7:H11,"&lt;3"),0))</f>
        <v>0</v>
      </c>
      <c r="J11" t="str">
        <f t="shared" si="1"/>
        <v/>
      </c>
      <c r="L11" s="45">
        <v>643</v>
      </c>
      <c r="M11" s="21" t="str">
        <f>_xlfn.XLOOKUP(L11,Admin!$A$2:$A$601,Admin!$C$2:$C$601,"",0)</f>
        <v>U13G WAC</v>
      </c>
      <c r="N11" s="21" t="str">
        <f>_xlfn.XLOOKUP(L11,Admin!$A$2:$A$601,Admin!$D$2:$D$601,"",0)</f>
        <v>Imogen</v>
      </c>
      <c r="O11" s="21" t="str">
        <f>_xlfn.XLOOKUP(L11,Admin!$A$2:$A$601,Admin!$E$2:$E$601,"",0)</f>
        <v>Stanning</v>
      </c>
      <c r="P11" s="84">
        <v>5.57</v>
      </c>
      <c r="Q11" s="21">
        <f t="shared" si="2"/>
        <v>5</v>
      </c>
      <c r="R11" t="str">
        <f>_xlfn.XLOOKUP(L11,Admin!$A$2:$A$601,Admin!$F$2:$F$601,"",0)</f>
        <v>WAC</v>
      </c>
      <c r="S11">
        <f>COUNTIF(R$7:R11,R11)</f>
        <v>3</v>
      </c>
      <c r="T11">
        <f>IF(P11=0,"",IF(S11&lt;3,COUNTIF(S$7:S11,"&lt;3"),0))</f>
        <v>0</v>
      </c>
      <c r="U11" t="str">
        <f t="shared" si="3"/>
        <v/>
      </c>
      <c r="W11" s="45"/>
      <c r="X11" s="21" t="str">
        <f>_xlfn.XLOOKUP(W11,Admin!$A$2:$A$601,Admin!$C$2:$C$601,"",0)</f>
        <v/>
      </c>
      <c r="Y11" s="21" t="str">
        <f>_xlfn.XLOOKUP(W11,Admin!$A$2:$A$601,Admin!$D$2:$D$601,"",0)</f>
        <v/>
      </c>
      <c r="Z11" s="21" t="str">
        <f>_xlfn.XLOOKUP(W11,Admin!$A$2:$A$601,Admin!$E$2:$E$601,"",0)</f>
        <v/>
      </c>
      <c r="AA11" s="114"/>
      <c r="AB11" s="21" t="str">
        <f t="shared" si="4"/>
        <v/>
      </c>
      <c r="AC11" t="str">
        <f>_xlfn.XLOOKUP(W11,Admin!$A$2:$A$601,Admin!$F$2:$F$601,"",0)</f>
        <v/>
      </c>
      <c r="AD11">
        <f>COUNTIF(AC$7:AC11,AC11)</f>
        <v>1</v>
      </c>
      <c r="AE11" t="str">
        <f>IF(AA11=0,"",IF(AD11&lt;3,COUNTIF(AD$7:AD11,"&lt;3"),0))</f>
        <v/>
      </c>
      <c r="AF11" t="str">
        <f t="shared" si="5"/>
        <v/>
      </c>
      <c r="AH11" s="45">
        <v>638</v>
      </c>
      <c r="AI11" s="21" t="str">
        <f>_xlfn.XLOOKUP(AH11,Admin!$A$2:$A$601,Admin!$C$2:$C$601,"",0)</f>
        <v>U13G WAC</v>
      </c>
      <c r="AJ11" s="21" t="str">
        <f>_xlfn.XLOOKUP(AH11,Admin!$A$2:$A$601,Admin!$D$2:$D$601,"",0)</f>
        <v xml:space="preserve">Abi </v>
      </c>
      <c r="AK11" s="21" t="str">
        <f>_xlfn.XLOOKUP(AH11,Admin!$A$2:$A$601,Admin!$E$2:$E$601,"",0)</f>
        <v>Hartley</v>
      </c>
      <c r="AL11" s="114">
        <v>69</v>
      </c>
      <c r="AM11" s="21">
        <f t="shared" si="6"/>
        <v>4</v>
      </c>
      <c r="AN11" t="str">
        <f>_xlfn.XLOOKUP(AH11,Admin!$A$2:$A$601,Admin!$F$2:$F$601,"",0)</f>
        <v>WAC</v>
      </c>
      <c r="AO11">
        <f>COUNTIF(AN$7:AN11,AN11)</f>
        <v>1</v>
      </c>
      <c r="AP11">
        <f>IF(AL11=0,"",IF(AO11&lt;3,COUNTIF(AO$7:AO11,"&lt;3"),0))</f>
        <v>4</v>
      </c>
      <c r="AQ11">
        <f t="shared" si="7"/>
        <v>9</v>
      </c>
      <c r="AS11" s="45">
        <v>231</v>
      </c>
      <c r="AT11" s="21" t="str">
        <f>_xlfn.XLOOKUP(AS11,Admin!$A$2:$A$601,Admin!$C$2:$C$601,"",0)</f>
        <v>U13G DAC</v>
      </c>
      <c r="AU11" s="21" t="str">
        <f>_xlfn.XLOOKUP(AS11,Admin!$A$2:$A$601,Admin!$D$2:$D$601,"",0)</f>
        <v>Seren</v>
      </c>
      <c r="AV11" s="21" t="str">
        <f>_xlfn.XLOOKUP(AS11,Admin!$A$2:$A$601,Admin!$E$2:$E$601,"",0)</f>
        <v>BULL</v>
      </c>
      <c r="AW11" s="84">
        <v>5.71</v>
      </c>
      <c r="AX11" s="21">
        <f t="shared" si="8"/>
        <v>5</v>
      </c>
      <c r="AY11" t="str">
        <f>_xlfn.XLOOKUP(AS11,Admin!$A$2:$A$601,Admin!$F$2:$F$601,"",0)</f>
        <v>DAC</v>
      </c>
      <c r="AZ11">
        <f>COUNTIF(AY$7:AY11,AY11)</f>
        <v>2</v>
      </c>
      <c r="BA11">
        <f>IF(AW11=0,"",IF(AZ11&lt;3,COUNTIF(AZ$7:AZ11,"&lt;3"),0))</f>
        <v>4</v>
      </c>
      <c r="BB11">
        <f t="shared" si="9"/>
        <v>9</v>
      </c>
    </row>
    <row r="12" spans="1:54" x14ac:dyDescent="0.35">
      <c r="A12" s="45">
        <v>437</v>
      </c>
      <c r="B12" s="21" t="str">
        <f>_xlfn.XLOOKUP(A12,Admin!$A$2:$A$601,Admin!$C$2:$C$601,"",0)</f>
        <v>U13G PR</v>
      </c>
      <c r="C12" s="21" t="str">
        <f>_xlfn.XLOOKUP(A12,Admin!$A$2:$A$601,Admin!$D$2:$D$601,"",0)</f>
        <v>Paris</v>
      </c>
      <c r="D12" s="21" t="str">
        <f>_xlfn.XLOOKUP(A12,Admin!$A$2:$A$601,Admin!$E$2:$E$601,"",0)</f>
        <v>Holbert</v>
      </c>
      <c r="E12" s="84">
        <v>1.8</v>
      </c>
      <c r="F12" s="21">
        <f t="shared" si="0"/>
        <v>6</v>
      </c>
      <c r="G12" t="str">
        <f>_xlfn.XLOOKUP(A12,Admin!$A$2:$A$601,Admin!$F$2:$F$601,"",0)</f>
        <v>PR</v>
      </c>
      <c r="H12">
        <f>COUNTIF(G$7:G12,G12)</f>
        <v>4</v>
      </c>
      <c r="I12">
        <f>IF(E12=0,"",IF(H12&lt;3,COUNTIF(H$7:H12,"&lt;3"),0))</f>
        <v>0</v>
      </c>
      <c r="J12" t="str">
        <f t="shared" si="1"/>
        <v/>
      </c>
      <c r="L12" s="45">
        <v>642</v>
      </c>
      <c r="M12" s="21" t="str">
        <f>_xlfn.XLOOKUP(L12,Admin!$A$2:$A$601,Admin!$C$2:$C$601,"",0)</f>
        <v>U13G WAC</v>
      </c>
      <c r="N12" s="21" t="str">
        <f>_xlfn.XLOOKUP(L12,Admin!$A$2:$A$601,Admin!$D$2:$D$601,"",0)</f>
        <v xml:space="preserve">Eva </v>
      </c>
      <c r="O12" s="21" t="str">
        <f>_xlfn.XLOOKUP(L12,Admin!$A$2:$A$601,Admin!$E$2:$E$601,"",0)</f>
        <v xml:space="preserve">Rourke </v>
      </c>
      <c r="P12" s="84">
        <v>5.53</v>
      </c>
      <c r="Q12" s="21">
        <f t="shared" si="2"/>
        <v>6</v>
      </c>
      <c r="R12" t="str">
        <f>_xlfn.XLOOKUP(L12,Admin!$A$2:$A$601,Admin!$F$2:$F$601,"",0)</f>
        <v>WAC</v>
      </c>
      <c r="S12">
        <f>COUNTIF(R$7:R12,R12)</f>
        <v>4</v>
      </c>
      <c r="T12">
        <f>IF(P12=0,"",IF(S12&lt;3,COUNTIF(S$7:S12,"&lt;3"),0))</f>
        <v>0</v>
      </c>
      <c r="U12" t="str">
        <f t="shared" si="3"/>
        <v/>
      </c>
      <c r="W12" s="45"/>
      <c r="X12" s="21" t="str">
        <f>_xlfn.XLOOKUP(W12,Admin!$A$2:$A$601,Admin!$C$2:$C$601,"",0)</f>
        <v/>
      </c>
      <c r="Y12" s="21" t="str">
        <f>_xlfn.XLOOKUP(W12,Admin!$A$2:$A$601,Admin!$D$2:$D$601,"",0)</f>
        <v/>
      </c>
      <c r="Z12" s="21" t="str">
        <f>_xlfn.XLOOKUP(W12,Admin!$A$2:$A$601,Admin!$E$2:$E$601,"",0)</f>
        <v/>
      </c>
      <c r="AA12" s="114"/>
      <c r="AB12" s="21" t="str">
        <f t="shared" si="4"/>
        <v/>
      </c>
      <c r="AC12" t="str">
        <f>_xlfn.XLOOKUP(W12,Admin!$A$2:$A$601,Admin!$F$2:$F$601,"",0)</f>
        <v/>
      </c>
      <c r="AD12">
        <f>COUNTIF(AC$7:AC12,AC12)</f>
        <v>2</v>
      </c>
      <c r="AE12" t="str">
        <f>IF(AA12=0,"",IF(AD12&lt;3,COUNTIF(AD$7:AD12,"&lt;3"),0))</f>
        <v/>
      </c>
      <c r="AF12" t="str">
        <f t="shared" si="5"/>
        <v/>
      </c>
      <c r="AH12" s="45">
        <v>639</v>
      </c>
      <c r="AI12" s="21" t="str">
        <f>_xlfn.XLOOKUP(AH12,Admin!$A$2:$A$601,Admin!$C$2:$C$601,"",0)</f>
        <v>U13G WAC</v>
      </c>
      <c r="AJ12" s="21" t="str">
        <f>_xlfn.XLOOKUP(AH12,Admin!$A$2:$A$601,Admin!$D$2:$D$601,"",0)</f>
        <v>Lottie</v>
      </c>
      <c r="AK12" s="21" t="str">
        <f>_xlfn.XLOOKUP(AH12,Admin!$A$2:$A$601,Admin!$E$2:$E$601,"",0)</f>
        <v xml:space="preserve">Park </v>
      </c>
      <c r="AL12" s="114">
        <v>69</v>
      </c>
      <c r="AM12" s="21">
        <f t="shared" si="6"/>
        <v>4</v>
      </c>
      <c r="AN12" t="str">
        <f>_xlfn.XLOOKUP(AH12,Admin!$A$2:$A$601,Admin!$F$2:$F$601,"",0)</f>
        <v>WAC</v>
      </c>
      <c r="AO12">
        <f>COUNTIF(AN$7:AN12,AN12)</f>
        <v>2</v>
      </c>
      <c r="AP12">
        <f>IF(AL12=0,"",IF(AO12&lt;3,COUNTIF(AO$7:AO12,"&lt;3"),0))</f>
        <v>5</v>
      </c>
      <c r="AQ12">
        <f t="shared" si="7"/>
        <v>9</v>
      </c>
      <c r="AS12" s="45"/>
      <c r="AT12" s="21" t="str">
        <f>_xlfn.XLOOKUP(AS12,Admin!$A$2:$A$601,Admin!$C$2:$C$601,"",0)</f>
        <v/>
      </c>
      <c r="AU12" s="21" t="str">
        <f>_xlfn.XLOOKUP(AS12,Admin!$A$2:$A$601,Admin!$D$2:$D$601,"",0)</f>
        <v/>
      </c>
      <c r="AV12" s="21" t="str">
        <f>_xlfn.XLOOKUP(AS12,Admin!$A$2:$A$601,Admin!$E$2:$E$601,"",0)</f>
        <v/>
      </c>
      <c r="AW12" s="84"/>
      <c r="AX12" s="21" t="str">
        <f t="shared" si="8"/>
        <v/>
      </c>
      <c r="AY12" t="str">
        <f>_xlfn.XLOOKUP(AS12,Admin!$A$2:$A$601,Admin!$F$2:$F$601,"",0)</f>
        <v/>
      </c>
      <c r="AZ12">
        <f>COUNTIF(AY$7:AY12,AY12)</f>
        <v>1</v>
      </c>
      <c r="BA12" t="str">
        <f>IF(AW12=0,"",IF(AZ12&lt;3,COUNTIF(AZ$7:AZ12,"&lt;3"),0))</f>
        <v/>
      </c>
      <c r="BB12" t="str">
        <f t="shared" si="9"/>
        <v/>
      </c>
    </row>
    <row r="13" spans="1:54" x14ac:dyDescent="0.35">
      <c r="A13" s="45">
        <v>643</v>
      </c>
      <c r="B13" s="21" t="str">
        <f>_xlfn.XLOOKUP(A13,Admin!$A$2:$A$601,Admin!$C$2:$C$601,"",0)</f>
        <v>U13G WAC</v>
      </c>
      <c r="C13" s="21" t="str">
        <f>_xlfn.XLOOKUP(A13,Admin!$A$2:$A$601,Admin!$D$2:$D$601,"",0)</f>
        <v>Imogen</v>
      </c>
      <c r="D13" s="21" t="str">
        <f>_xlfn.XLOOKUP(A13,Admin!$A$2:$A$601,Admin!$E$2:$E$601,"",0)</f>
        <v>Stanning</v>
      </c>
      <c r="E13" s="84">
        <v>1.8</v>
      </c>
      <c r="F13" s="21">
        <f t="shared" si="0"/>
        <v>6</v>
      </c>
      <c r="G13" t="str">
        <f>_xlfn.XLOOKUP(A13,Admin!$A$2:$A$601,Admin!$F$2:$F$601,"",0)</f>
        <v>WAC</v>
      </c>
      <c r="H13">
        <f>COUNTIF(G$7:G13,G13)</f>
        <v>3</v>
      </c>
      <c r="I13">
        <f>IF(E13=0,"",IF(H13&lt;3,COUNTIF(H$7:H13,"&lt;3"),0))</f>
        <v>0</v>
      </c>
      <c r="J13" t="str">
        <f t="shared" si="1"/>
        <v/>
      </c>
      <c r="L13" s="45">
        <v>436</v>
      </c>
      <c r="M13" s="21" t="str">
        <f>_xlfn.XLOOKUP(L13,Admin!$A$2:$A$601,Admin!$C$2:$C$601,"",0)</f>
        <v>U13G PR</v>
      </c>
      <c r="N13" s="21" t="str">
        <f>_xlfn.XLOOKUP(L13,Admin!$A$2:$A$601,Admin!$D$2:$D$601,"",0)</f>
        <v>Olivia</v>
      </c>
      <c r="O13" s="21" t="str">
        <f>_xlfn.XLOOKUP(L13,Admin!$A$2:$A$601,Admin!$E$2:$E$601,"",0)</f>
        <v>zengarini</v>
      </c>
      <c r="P13" s="84">
        <v>5.1100000000000003</v>
      </c>
      <c r="Q13" s="21">
        <f t="shared" si="2"/>
        <v>7</v>
      </c>
      <c r="R13" t="str">
        <f>_xlfn.XLOOKUP(L13,Admin!$A$2:$A$601,Admin!$F$2:$F$601,"",0)</f>
        <v>PR</v>
      </c>
      <c r="S13">
        <f>COUNTIF(R$7:R13,R13)</f>
        <v>3</v>
      </c>
      <c r="T13">
        <f>IF(P13=0,"",IF(S13&lt;3,COUNTIF(S$7:S13,"&lt;3"),0))</f>
        <v>0</v>
      </c>
      <c r="U13" t="str">
        <f t="shared" si="3"/>
        <v/>
      </c>
      <c r="W13" s="45"/>
      <c r="X13" s="21" t="str">
        <f>_xlfn.XLOOKUP(W13,Admin!$A$2:$A$601,Admin!$C$2:$C$601,"",0)</f>
        <v/>
      </c>
      <c r="Y13" s="21" t="str">
        <f>_xlfn.XLOOKUP(W13,Admin!$A$2:$A$601,Admin!$D$2:$D$601,"",0)</f>
        <v/>
      </c>
      <c r="Z13" s="21" t="str">
        <f>_xlfn.XLOOKUP(W13,Admin!$A$2:$A$601,Admin!$E$2:$E$601,"",0)</f>
        <v/>
      </c>
      <c r="AA13" s="114"/>
      <c r="AB13" s="21" t="str">
        <f t="shared" si="4"/>
        <v/>
      </c>
      <c r="AC13" t="str">
        <f>_xlfn.XLOOKUP(W13,Admin!$A$2:$A$601,Admin!$F$2:$F$601,"",0)</f>
        <v/>
      </c>
      <c r="AD13">
        <f>COUNTIF(AC$7:AC13,AC13)</f>
        <v>3</v>
      </c>
      <c r="AE13" t="str">
        <f>IF(AA13=0,"",IF(AD13&lt;3,COUNTIF(AD$7:AD13,"&lt;3"),0))</f>
        <v/>
      </c>
      <c r="AF13" t="str">
        <f t="shared" si="5"/>
        <v/>
      </c>
      <c r="AH13" s="45">
        <v>437</v>
      </c>
      <c r="AI13" s="21" t="str">
        <f>_xlfn.XLOOKUP(AH13,Admin!$A$2:$A$601,Admin!$C$2:$C$601,"",0)</f>
        <v>U13G PR</v>
      </c>
      <c r="AJ13" s="21" t="str">
        <f>_xlfn.XLOOKUP(AH13,Admin!$A$2:$A$601,Admin!$D$2:$D$601,"",0)</f>
        <v>Paris</v>
      </c>
      <c r="AK13" s="21" t="str">
        <f>_xlfn.XLOOKUP(AH13,Admin!$A$2:$A$601,Admin!$E$2:$E$601,"",0)</f>
        <v>Holbert</v>
      </c>
      <c r="AL13" s="114">
        <v>68</v>
      </c>
      <c r="AM13" s="21">
        <f t="shared" si="6"/>
        <v>7</v>
      </c>
      <c r="AN13" t="str">
        <f>_xlfn.XLOOKUP(AH13,Admin!$A$2:$A$601,Admin!$F$2:$F$601,"",0)</f>
        <v>PR</v>
      </c>
      <c r="AO13">
        <f>COUNTIF(AN$7:AN13,AN13)</f>
        <v>4</v>
      </c>
      <c r="AP13">
        <f>IF(AL13=0,"",IF(AO13&lt;3,COUNTIF(AO$7:AO13,"&lt;3"),0))</f>
        <v>0</v>
      </c>
      <c r="AQ13" t="str">
        <f t="shared" si="7"/>
        <v/>
      </c>
      <c r="AS13" s="45"/>
      <c r="AT13" s="21" t="str">
        <f>_xlfn.XLOOKUP(AS13,Admin!$A$2:$A$601,Admin!$C$2:$C$601,"",0)</f>
        <v/>
      </c>
      <c r="AU13" s="21" t="str">
        <f>_xlfn.XLOOKUP(AS13,Admin!$A$2:$A$601,Admin!$D$2:$D$601,"",0)</f>
        <v/>
      </c>
      <c r="AV13" s="21" t="str">
        <f>_xlfn.XLOOKUP(AS13,Admin!$A$2:$A$601,Admin!$E$2:$E$601,"",0)</f>
        <v/>
      </c>
      <c r="AW13" s="84"/>
      <c r="AX13" s="21" t="str">
        <f t="shared" si="8"/>
        <v/>
      </c>
      <c r="AY13" t="str">
        <f>_xlfn.XLOOKUP(AS13,Admin!$A$2:$A$601,Admin!$F$2:$F$601,"",0)</f>
        <v/>
      </c>
      <c r="AZ13">
        <f>COUNTIF(AY$7:AY13,AY13)</f>
        <v>2</v>
      </c>
      <c r="BA13" t="str">
        <f>IF(AW13=0,"",IF(AZ13&lt;3,COUNTIF(AZ$7:AZ13,"&lt;3"),0))</f>
        <v/>
      </c>
      <c r="BB13" t="str">
        <f t="shared" si="9"/>
        <v/>
      </c>
    </row>
    <row r="14" spans="1:54" x14ac:dyDescent="0.35">
      <c r="A14" s="45">
        <v>439</v>
      </c>
      <c r="B14" s="21" t="str">
        <f>_xlfn.XLOOKUP(A14,Admin!$A$2:$A$601,Admin!$C$2:$C$601,"",0)</f>
        <v>U13G PR</v>
      </c>
      <c r="C14" s="21" t="str">
        <f>_xlfn.XLOOKUP(A14,Admin!$A$2:$A$601,Admin!$D$2:$D$601,"",0)</f>
        <v>Sofia</v>
      </c>
      <c r="D14" s="21" t="str">
        <f>_xlfn.XLOOKUP(A14,Admin!$A$2:$A$601,Admin!$E$2:$E$601,"",0)</f>
        <v>Pretty</v>
      </c>
      <c r="E14" s="84">
        <v>1.72</v>
      </c>
      <c r="F14" s="21">
        <f t="shared" si="0"/>
        <v>8</v>
      </c>
      <c r="G14" t="str">
        <f>_xlfn.XLOOKUP(A14,Admin!$A$2:$A$601,Admin!$F$2:$F$601,"",0)</f>
        <v>PR</v>
      </c>
      <c r="H14">
        <f>COUNTIF(G$7:G14,G14)</f>
        <v>5</v>
      </c>
      <c r="I14">
        <f>IF(E14=0,"",IF(H14&lt;3,COUNTIF(H$7:H14,"&lt;3"),0))</f>
        <v>0</v>
      </c>
      <c r="J14" t="str">
        <f t="shared" si="1"/>
        <v/>
      </c>
      <c r="L14" s="45">
        <v>439</v>
      </c>
      <c r="M14" s="21" t="str">
        <f>_xlfn.XLOOKUP(L14,Admin!$A$2:$A$601,Admin!$C$2:$C$601,"",0)</f>
        <v>U13G PR</v>
      </c>
      <c r="N14" s="21" t="str">
        <f>_xlfn.XLOOKUP(L14,Admin!$A$2:$A$601,Admin!$D$2:$D$601,"",0)</f>
        <v>Sofia</v>
      </c>
      <c r="O14" s="21" t="str">
        <f>_xlfn.XLOOKUP(L14,Admin!$A$2:$A$601,Admin!$E$2:$E$601,"",0)</f>
        <v>Pretty</v>
      </c>
      <c r="P14" s="84">
        <v>4.9800000000000004</v>
      </c>
      <c r="Q14" s="21">
        <f t="shared" si="2"/>
        <v>8</v>
      </c>
      <c r="R14" t="str">
        <f>_xlfn.XLOOKUP(L14,Admin!$A$2:$A$601,Admin!$F$2:$F$601,"",0)</f>
        <v>PR</v>
      </c>
      <c r="S14">
        <f>COUNTIF(R$7:R14,R14)</f>
        <v>4</v>
      </c>
      <c r="T14">
        <f>IF(P14=0,"",IF(S14&lt;3,COUNTIF(S$7:S14,"&lt;3"),0))</f>
        <v>0</v>
      </c>
      <c r="U14" t="str">
        <f t="shared" si="3"/>
        <v/>
      </c>
      <c r="W14" s="45"/>
      <c r="X14" s="21" t="str">
        <f>_xlfn.XLOOKUP(W14,Admin!$A$2:$A$601,Admin!$C$2:$C$601,"",0)</f>
        <v/>
      </c>
      <c r="Y14" s="21" t="str">
        <f>_xlfn.XLOOKUP(W14,Admin!$A$2:$A$601,Admin!$D$2:$D$601,"",0)</f>
        <v/>
      </c>
      <c r="Z14" s="21" t="str">
        <f>_xlfn.XLOOKUP(W14,Admin!$A$2:$A$601,Admin!$E$2:$E$601,"",0)</f>
        <v/>
      </c>
      <c r="AA14" s="114"/>
      <c r="AB14" s="21" t="str">
        <f t="shared" si="4"/>
        <v/>
      </c>
      <c r="AC14" t="str">
        <f>_xlfn.XLOOKUP(W14,Admin!$A$2:$A$601,Admin!$F$2:$F$601,"",0)</f>
        <v/>
      </c>
      <c r="AD14">
        <f>COUNTIF(AC$7:AC14,AC14)</f>
        <v>4</v>
      </c>
      <c r="AE14" t="str">
        <f>IF(AA14=0,"",IF(AD14&lt;3,COUNTIF(AD$7:AD14,"&lt;3"),0))</f>
        <v/>
      </c>
      <c r="AF14" t="str">
        <f t="shared" si="5"/>
        <v/>
      </c>
      <c r="AH14" s="45">
        <v>637</v>
      </c>
      <c r="AI14" s="21" t="str">
        <f>_xlfn.XLOOKUP(AH14,Admin!$A$2:$A$601,Admin!$C$2:$C$601,"",0)</f>
        <v>U13G WAC</v>
      </c>
      <c r="AJ14" s="21" t="str">
        <f>_xlfn.XLOOKUP(AH14,Admin!$A$2:$A$601,Admin!$D$2:$D$601,"",0)</f>
        <v xml:space="preserve">Eliza </v>
      </c>
      <c r="AK14" s="21" t="str">
        <f>_xlfn.XLOOKUP(AH14,Admin!$A$2:$A$601,Admin!$E$2:$E$601,"",0)</f>
        <v>Blakeway</v>
      </c>
      <c r="AL14" s="114">
        <v>62</v>
      </c>
      <c r="AM14" s="21">
        <f t="shared" si="6"/>
        <v>8</v>
      </c>
      <c r="AN14" t="str">
        <f>_xlfn.XLOOKUP(AH14,Admin!$A$2:$A$601,Admin!$F$2:$F$601,"",0)</f>
        <v>WAC</v>
      </c>
      <c r="AO14">
        <f>COUNTIF(AN$7:AN14,AN14)</f>
        <v>3</v>
      </c>
      <c r="AP14">
        <f>IF(AL14=0,"",IF(AO14&lt;3,COUNTIF(AO$7:AO14,"&lt;3"),0))</f>
        <v>0</v>
      </c>
      <c r="AQ14" t="str">
        <f t="shared" si="7"/>
        <v/>
      </c>
      <c r="AS14" s="45"/>
      <c r="AT14" s="21" t="str">
        <f>_xlfn.XLOOKUP(AS14,Admin!$A$2:$A$601,Admin!$C$2:$C$601,"",0)</f>
        <v/>
      </c>
      <c r="AU14" s="21" t="str">
        <f>_xlfn.XLOOKUP(AS14,Admin!$A$2:$A$601,Admin!$D$2:$D$601,"",0)</f>
        <v/>
      </c>
      <c r="AV14" s="21" t="str">
        <f>_xlfn.XLOOKUP(AS14,Admin!$A$2:$A$601,Admin!$E$2:$E$601,"",0)</f>
        <v/>
      </c>
      <c r="AW14" s="84"/>
      <c r="AX14" s="21" t="str">
        <f t="shared" si="8"/>
        <v/>
      </c>
      <c r="AY14" t="str">
        <f>_xlfn.XLOOKUP(AS14,Admin!$A$2:$A$601,Admin!$F$2:$F$601,"",0)</f>
        <v/>
      </c>
      <c r="AZ14">
        <f>COUNTIF(AY$7:AY14,AY14)</f>
        <v>3</v>
      </c>
      <c r="BA14" t="str">
        <f>IF(AW14=0,"",IF(AZ14&lt;3,COUNTIF(AZ$7:AZ14,"&lt;3"),0))</f>
        <v/>
      </c>
      <c r="BB14" t="str">
        <f t="shared" si="9"/>
        <v/>
      </c>
    </row>
    <row r="15" spans="1:54" x14ac:dyDescent="0.35">
      <c r="A15" s="45">
        <v>637</v>
      </c>
      <c r="B15" s="21" t="str">
        <f>_xlfn.XLOOKUP(A15,Admin!$A$2:$A$601,Admin!$C$2:$C$601,"",0)</f>
        <v>U13G WAC</v>
      </c>
      <c r="C15" s="21" t="str">
        <f>_xlfn.XLOOKUP(A15,Admin!$A$2:$A$601,Admin!$D$2:$D$601,"",0)</f>
        <v xml:space="preserve">Eliza </v>
      </c>
      <c r="D15" s="21" t="str">
        <f>_xlfn.XLOOKUP(A15,Admin!$A$2:$A$601,Admin!$E$2:$E$601,"",0)</f>
        <v>Blakeway</v>
      </c>
      <c r="E15" s="84">
        <v>1.64</v>
      </c>
      <c r="F15" s="21">
        <f t="shared" si="0"/>
        <v>9</v>
      </c>
      <c r="G15" t="str">
        <f>_xlfn.XLOOKUP(A15,Admin!$A$2:$A$601,Admin!$F$2:$F$601,"",0)</f>
        <v>WAC</v>
      </c>
      <c r="H15">
        <f>COUNTIF(G$7:G15,G15)</f>
        <v>4</v>
      </c>
      <c r="I15">
        <f>IF(E15=0,"",IF(H15&lt;3,COUNTIF(H$7:H15,"&lt;3"),0))</f>
        <v>0</v>
      </c>
      <c r="J15" t="str">
        <f t="shared" si="1"/>
        <v/>
      </c>
      <c r="L15" s="45"/>
      <c r="M15" s="21" t="str">
        <f>_xlfn.XLOOKUP(L15,Admin!$A$2:$A$601,Admin!$C$2:$C$601,"",0)</f>
        <v/>
      </c>
      <c r="N15" s="21" t="str">
        <f>_xlfn.XLOOKUP(L15,Admin!$A$2:$A$601,Admin!$D$2:$D$601,"",0)</f>
        <v/>
      </c>
      <c r="O15" s="21" t="str">
        <f>_xlfn.XLOOKUP(L15,Admin!$A$2:$A$601,Admin!$E$2:$E$601,"",0)</f>
        <v/>
      </c>
      <c r="P15" s="84"/>
      <c r="Q15" s="21" t="str">
        <f t="shared" si="2"/>
        <v/>
      </c>
      <c r="R15" t="str">
        <f>_xlfn.XLOOKUP(L15,Admin!$A$2:$A$601,Admin!$F$2:$F$601,"",0)</f>
        <v/>
      </c>
      <c r="S15">
        <f>COUNTIF(R$7:R15,R15)</f>
        <v>1</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114"/>
      <c r="AB15" s="21" t="str">
        <f t="shared" si="4"/>
        <v/>
      </c>
      <c r="AC15" t="str">
        <f>_xlfn.XLOOKUP(W15,Admin!$A$2:$A$601,Admin!$F$2:$F$601,"",0)</f>
        <v/>
      </c>
      <c r="AD15">
        <f>COUNTIF(AC$7:AC15,AC15)</f>
        <v>5</v>
      </c>
      <c r="AE15" t="str">
        <f>IF(AA15=0,"",IF(AD15&lt;3,COUNTIF(AD$7:AD15,"&lt;3"),0))</f>
        <v/>
      </c>
      <c r="AF15" t="str">
        <f t="shared" si="5"/>
        <v/>
      </c>
      <c r="AH15" s="45">
        <v>231</v>
      </c>
      <c r="AI15" s="21" t="str">
        <f>_xlfn.XLOOKUP(AH15,Admin!$A$2:$A$601,Admin!$C$2:$C$601,"",0)</f>
        <v>U13G DAC</v>
      </c>
      <c r="AJ15" s="21" t="str">
        <f>_xlfn.XLOOKUP(AH15,Admin!$A$2:$A$601,Admin!$D$2:$D$601,"",0)</f>
        <v>Seren</v>
      </c>
      <c r="AK15" s="21" t="str">
        <f>_xlfn.XLOOKUP(AH15,Admin!$A$2:$A$601,Admin!$E$2:$E$601,"",0)</f>
        <v>BULL</v>
      </c>
      <c r="AL15" s="114">
        <v>61</v>
      </c>
      <c r="AM15" s="21">
        <f t="shared" si="6"/>
        <v>9</v>
      </c>
      <c r="AN15" t="str">
        <f>_xlfn.XLOOKUP(AH15,Admin!$A$2:$A$601,Admin!$F$2:$F$601,"",0)</f>
        <v>DAC</v>
      </c>
      <c r="AO15">
        <f>COUNTIF(AN$7:AN15,AN15)</f>
        <v>2</v>
      </c>
      <c r="AP15">
        <f>IF(AL15=0,"",IF(AO15&lt;3,COUNTIF(AO$7:AO15,"&lt;3"),0))</f>
        <v>6</v>
      </c>
      <c r="AQ15">
        <f t="shared" si="7"/>
        <v>7</v>
      </c>
      <c r="AS15" s="45"/>
      <c r="AT15" s="21" t="str">
        <f>_xlfn.XLOOKUP(AS15,Admin!$A$2:$A$601,Admin!$C$2:$C$601,"",0)</f>
        <v/>
      </c>
      <c r="AU15" s="21" t="str">
        <f>_xlfn.XLOOKUP(AS15,Admin!$A$2:$A$601,Admin!$D$2:$D$601,"",0)</f>
        <v/>
      </c>
      <c r="AV15" s="21" t="str">
        <f>_xlfn.XLOOKUP(AS15,Admin!$A$2:$A$601,Admin!$E$2:$E$601,"",0)</f>
        <v/>
      </c>
      <c r="AW15" s="84"/>
      <c r="AX15" s="21" t="str">
        <f t="shared" si="8"/>
        <v/>
      </c>
      <c r="AY15" t="str">
        <f>_xlfn.XLOOKUP(AS15,Admin!$A$2:$A$601,Admin!$F$2:$F$601,"",0)</f>
        <v/>
      </c>
      <c r="AZ15">
        <f>COUNTIF(AY$7:AY15,AY15)</f>
        <v>4</v>
      </c>
      <c r="BA15" t="str">
        <f>IF(AW15=0,"",IF(AZ15&lt;3,COUNTIF(AZ$7:AZ15,"&lt;3"),0))</f>
        <v/>
      </c>
      <c r="BB15" t="str">
        <f t="shared" si="9"/>
        <v/>
      </c>
    </row>
    <row r="16" spans="1:54" x14ac:dyDescent="0.35">
      <c r="A16" s="45">
        <v>634</v>
      </c>
      <c r="B16" s="21" t="str">
        <f>_xlfn.XLOOKUP(A16,Admin!$A$2:$A$601,Admin!$C$2:$C$601,"",0)</f>
        <v>U13G WAC</v>
      </c>
      <c r="C16" s="21" t="str">
        <f>_xlfn.XLOOKUP(A16,Admin!$A$2:$A$601,Admin!$D$2:$D$601,"",0)</f>
        <v>Ada</v>
      </c>
      <c r="D16" s="21" t="str">
        <f>_xlfn.XLOOKUP(A16,Admin!$A$2:$A$601,Admin!$E$2:$E$601,"",0)</f>
        <v>Jones</v>
      </c>
      <c r="E16" s="84">
        <v>1.62</v>
      </c>
      <c r="F16" s="21">
        <f t="shared" si="0"/>
        <v>10</v>
      </c>
      <c r="G16" t="str">
        <f>_xlfn.XLOOKUP(A16,Admin!$A$2:$A$601,Admin!$F$2:$F$601,"",0)</f>
        <v>WAC</v>
      </c>
      <c r="H16">
        <f>COUNTIF(G$7:G16,G16)</f>
        <v>5</v>
      </c>
      <c r="I16">
        <f>IF(E16=0,"",IF(H16&lt;3,COUNTIF(H$7:H16,"&lt;3"),0))</f>
        <v>0</v>
      </c>
      <c r="J16" t="str">
        <f t="shared" si="1"/>
        <v/>
      </c>
      <c r="L16" s="45"/>
      <c r="M16" s="21" t="str">
        <f>_xlfn.XLOOKUP(L16,Admin!$A$2:$A$601,Admin!$C$2:$C$601,"",0)</f>
        <v/>
      </c>
      <c r="N16" s="21" t="str">
        <f>_xlfn.XLOOKUP(L16,Admin!$A$2:$A$601,Admin!$D$2:$D$601,"",0)</f>
        <v/>
      </c>
      <c r="O16" s="21" t="str">
        <f>_xlfn.XLOOKUP(L16,Admin!$A$2:$A$601,Admin!$E$2:$E$601,"",0)</f>
        <v/>
      </c>
      <c r="P16" s="84"/>
      <c r="Q16" s="21" t="str">
        <f t="shared" si="2"/>
        <v/>
      </c>
      <c r="R16" t="str">
        <f>_xlfn.XLOOKUP(L16,Admin!$A$2:$A$601,Admin!$F$2:$F$601,"",0)</f>
        <v/>
      </c>
      <c r="S16">
        <f>COUNTIF(R$7:R16,R16)</f>
        <v>2</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114"/>
      <c r="AB16" s="21" t="str">
        <f t="shared" si="4"/>
        <v/>
      </c>
      <c r="AC16" t="str">
        <f>_xlfn.XLOOKUP(W16,Admin!$A$2:$A$601,Admin!$F$2:$F$601,"",0)</f>
        <v/>
      </c>
      <c r="AD16">
        <f>COUNTIF(AC$7:AC16,AC16)</f>
        <v>6</v>
      </c>
      <c r="AE16" t="str">
        <f>IF(AA16=0,"",IF(AD16&lt;3,COUNTIF(AD$7:AD16,"&lt;3"),0))</f>
        <v/>
      </c>
      <c r="AF16" t="str">
        <f t="shared" si="5"/>
        <v/>
      </c>
      <c r="AH16" s="45"/>
      <c r="AI16" s="21" t="str">
        <f>_xlfn.XLOOKUP(AH16,Admin!$A$2:$A$601,Admin!$C$2:$C$601,"",0)</f>
        <v/>
      </c>
      <c r="AJ16" s="21" t="str">
        <f>_xlfn.XLOOKUP(AH16,Admin!$A$2:$A$601,Admin!$D$2:$D$601,"",0)</f>
        <v/>
      </c>
      <c r="AK16" s="21" t="str">
        <f>_xlfn.XLOOKUP(AH16,Admin!$A$2:$A$601,Admin!$E$2:$E$601,"",0)</f>
        <v/>
      </c>
      <c r="AL16" s="114"/>
      <c r="AM16" s="21" t="str">
        <f t="shared" si="6"/>
        <v/>
      </c>
      <c r="AN16" t="str">
        <f>_xlfn.XLOOKUP(AH16,Admin!$A$2:$A$601,Admin!$F$2:$F$601,"",0)</f>
        <v/>
      </c>
      <c r="AO16">
        <f>COUNTIF(AN$7:AN16,AN16)</f>
        <v>1</v>
      </c>
      <c r="AP16" t="str">
        <f>IF(AL16=0,"",IF(AO16&lt;3,COUNTIF(AO$7:AO16,"&lt;3"),0))</f>
        <v/>
      </c>
      <c r="AQ16" t="str">
        <f t="shared" si="7"/>
        <v/>
      </c>
      <c r="AS16" s="45"/>
      <c r="AT16" s="21" t="str">
        <f>_xlfn.XLOOKUP(AS16,Admin!$A$2:$A$601,Admin!$C$2:$C$601,"",0)</f>
        <v/>
      </c>
      <c r="AU16" s="21" t="str">
        <f>_xlfn.XLOOKUP(AS16,Admin!$A$2:$A$601,Admin!$D$2:$D$601,"",0)</f>
        <v/>
      </c>
      <c r="AV16" s="21" t="str">
        <f>_xlfn.XLOOKUP(AS16,Admin!$A$2:$A$601,Admin!$E$2:$E$601,"",0)</f>
        <v/>
      </c>
      <c r="AW16" s="84"/>
      <c r="AX16" s="21" t="str">
        <f t="shared" si="8"/>
        <v/>
      </c>
      <c r="AY16" t="str">
        <f>_xlfn.XLOOKUP(AS16,Admin!$A$2:$A$601,Admin!$F$2:$F$601,"",0)</f>
        <v/>
      </c>
      <c r="AZ16">
        <f>COUNTIF(AY$7:AY16,AY16)</f>
        <v>5</v>
      </c>
      <c r="BA16" t="str">
        <f>IF(AW16=0,"",IF(AZ16&lt;3,COUNTIF(AZ$7:AZ16,"&lt;3"),0))</f>
        <v/>
      </c>
      <c r="BB16" t="str">
        <f t="shared" si="9"/>
        <v/>
      </c>
    </row>
    <row r="17" spans="1:54" x14ac:dyDescent="0.35">
      <c r="A17" s="45">
        <v>639</v>
      </c>
      <c r="B17" s="21" t="str">
        <f>_xlfn.XLOOKUP(A17,Admin!$A$2:$A$601,Admin!$C$2:$C$601,"",0)</f>
        <v>U13G WAC</v>
      </c>
      <c r="C17" s="21" t="str">
        <f>_xlfn.XLOOKUP(A17,Admin!$A$2:$A$601,Admin!$D$2:$D$601,"",0)</f>
        <v>Lottie</v>
      </c>
      <c r="D17" s="21" t="str">
        <f>_xlfn.XLOOKUP(A17,Admin!$A$2:$A$601,Admin!$E$2:$E$601,"",0)</f>
        <v xml:space="preserve">Park </v>
      </c>
      <c r="E17" s="84">
        <v>1.54</v>
      </c>
      <c r="F17" s="21">
        <f t="shared" si="0"/>
        <v>11</v>
      </c>
      <c r="G17" t="str">
        <f>_xlfn.XLOOKUP(A17,Admin!$A$2:$A$601,Admin!$F$2:$F$601,"",0)</f>
        <v>WAC</v>
      </c>
      <c r="H17">
        <f>COUNTIF(G$7:G17,G17)</f>
        <v>6</v>
      </c>
      <c r="I17">
        <f>IF(E17=0,"",IF(H17&lt;3,COUNTIF(H$7:H17,"&lt;3"),0))</f>
        <v>0</v>
      </c>
      <c r="J17" t="str">
        <f t="shared" si="1"/>
        <v/>
      </c>
      <c r="L17" s="45"/>
      <c r="M17" s="21" t="str">
        <f>_xlfn.XLOOKUP(L17,Admin!$A$2:$A$601,Admin!$C$2:$C$601,"",0)</f>
        <v/>
      </c>
      <c r="N17" s="21" t="str">
        <f>_xlfn.XLOOKUP(L17,Admin!$A$2:$A$601,Admin!$D$2:$D$601,"",0)</f>
        <v/>
      </c>
      <c r="O17" s="21" t="str">
        <f>_xlfn.XLOOKUP(L17,Admin!$A$2:$A$601,Admin!$E$2:$E$601,"",0)</f>
        <v/>
      </c>
      <c r="P17" s="84"/>
      <c r="Q17" s="21" t="str">
        <f t="shared" si="2"/>
        <v/>
      </c>
      <c r="R17" t="str">
        <f>_xlfn.XLOOKUP(L17,Admin!$A$2:$A$601,Admin!$F$2:$F$601,"",0)</f>
        <v/>
      </c>
      <c r="S17">
        <f>COUNTIF(R$7:R17,R17)</f>
        <v>3</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114"/>
      <c r="AB17" s="21" t="str">
        <f t="shared" si="4"/>
        <v/>
      </c>
      <c r="AC17" t="str">
        <f>_xlfn.XLOOKUP(W17,Admin!$A$2:$A$601,Admin!$F$2:$F$601,"",0)</f>
        <v/>
      </c>
      <c r="AD17">
        <f>COUNTIF(AC$7:AC17,AC17)</f>
        <v>7</v>
      </c>
      <c r="AE17" t="str">
        <f>IF(AA17=0,"",IF(AD17&lt;3,COUNTIF(AD$7:AD17,"&lt;3"),0))</f>
        <v/>
      </c>
      <c r="AF17" t="str">
        <f t="shared" si="5"/>
        <v/>
      </c>
      <c r="AH17" s="45"/>
      <c r="AI17" s="21" t="str">
        <f>_xlfn.XLOOKUP(AH17,Admin!$A$2:$A$601,Admin!$C$2:$C$601,"",0)</f>
        <v/>
      </c>
      <c r="AJ17" s="21" t="str">
        <f>_xlfn.XLOOKUP(AH17,Admin!$A$2:$A$601,Admin!$D$2:$D$601,"",0)</f>
        <v/>
      </c>
      <c r="AK17" s="21" t="str">
        <f>_xlfn.XLOOKUP(AH17,Admin!$A$2:$A$601,Admin!$E$2:$E$601,"",0)</f>
        <v/>
      </c>
      <c r="AL17" s="114"/>
      <c r="AM17" s="21" t="str">
        <f t="shared" si="6"/>
        <v/>
      </c>
      <c r="AN17" t="str">
        <f>_xlfn.XLOOKUP(AH17,Admin!$A$2:$A$601,Admin!$F$2:$F$601,"",0)</f>
        <v/>
      </c>
      <c r="AO17">
        <f>COUNTIF(AN$7:AN17,AN17)</f>
        <v>2</v>
      </c>
      <c r="AP17" t="str">
        <f>IF(AL17=0,"",IF(AO17&lt;3,COUNTIF(AO$7:AO17,"&lt;3"),0))</f>
        <v/>
      </c>
      <c r="AQ17" t="str">
        <f t="shared" si="7"/>
        <v/>
      </c>
      <c r="AS17" s="45"/>
      <c r="AT17" s="21" t="str">
        <f>_xlfn.XLOOKUP(AS17,Admin!$A$2:$A$601,Admin!$C$2:$C$601,"",0)</f>
        <v/>
      </c>
      <c r="AU17" s="21" t="str">
        <f>_xlfn.XLOOKUP(AS17,Admin!$A$2:$A$601,Admin!$D$2:$D$601,"",0)</f>
        <v/>
      </c>
      <c r="AV17" s="21" t="str">
        <f>_xlfn.XLOOKUP(AS17,Admin!$A$2:$A$601,Admin!$E$2:$E$601,"",0)</f>
        <v/>
      </c>
      <c r="AW17" s="84"/>
      <c r="AX17" s="21" t="str">
        <f t="shared" si="8"/>
        <v/>
      </c>
      <c r="AY17" t="str">
        <f>_xlfn.XLOOKUP(AS17,Admin!$A$2:$A$601,Admin!$F$2:$F$601,"",0)</f>
        <v/>
      </c>
      <c r="AZ17">
        <f>COUNTIF(AY$7:AY17,AY17)</f>
        <v>6</v>
      </c>
      <c r="BA17" t="str">
        <f>IF(AW17=0,"",IF(AZ17&lt;3,COUNTIF(AZ$7:AZ17,"&lt;3"),0))</f>
        <v/>
      </c>
      <c r="BB17" t="str">
        <f t="shared" si="9"/>
        <v/>
      </c>
    </row>
    <row r="18" spans="1:54" x14ac:dyDescent="0.35">
      <c r="A18" s="45">
        <v>231</v>
      </c>
      <c r="B18" s="21" t="str">
        <f>_xlfn.XLOOKUP(A18,Admin!$A$2:$A$601,Admin!$C$2:$C$601,"",0)</f>
        <v>U13G DAC</v>
      </c>
      <c r="C18" s="21" t="str">
        <f>_xlfn.XLOOKUP(A18,Admin!$A$2:$A$601,Admin!$D$2:$D$601,"",0)</f>
        <v>Seren</v>
      </c>
      <c r="D18" s="21" t="str">
        <f>_xlfn.XLOOKUP(A18,Admin!$A$2:$A$601,Admin!$E$2:$E$601,"",0)</f>
        <v>BULL</v>
      </c>
      <c r="E18" s="84">
        <v>1.5</v>
      </c>
      <c r="F18" s="21">
        <f t="shared" si="0"/>
        <v>12</v>
      </c>
      <c r="G18" t="str">
        <f>_xlfn.XLOOKUP(A18,Admin!$A$2:$A$601,Admin!$F$2:$F$601,"",0)</f>
        <v>DAC</v>
      </c>
      <c r="H18">
        <f>COUNTIF(G$7:G18,G18)</f>
        <v>1</v>
      </c>
      <c r="I18">
        <f>IF(E18=0,"",IF(H18&lt;3,COUNTIF(H$7:H18,"&lt;3"),0))</f>
        <v>5</v>
      </c>
      <c r="J18">
        <f t="shared" si="1"/>
        <v>8</v>
      </c>
      <c r="L18" s="45"/>
      <c r="M18" s="21" t="str">
        <f>_xlfn.XLOOKUP(L18,Admin!$A$2:$A$601,Admin!$C$2:$C$601,"",0)</f>
        <v/>
      </c>
      <c r="N18" s="21" t="str">
        <f>_xlfn.XLOOKUP(L18,Admin!$A$2:$A$601,Admin!$D$2:$D$601,"",0)</f>
        <v/>
      </c>
      <c r="O18" s="21" t="str">
        <f>_xlfn.XLOOKUP(L18,Admin!$A$2:$A$601,Admin!$E$2:$E$601,"",0)</f>
        <v/>
      </c>
      <c r="P18" s="84"/>
      <c r="Q18" s="21" t="str">
        <f t="shared" si="2"/>
        <v/>
      </c>
      <c r="R18" t="str">
        <f>_xlfn.XLOOKUP(L18,Admin!$A$2:$A$601,Admin!$F$2:$F$601,"",0)</f>
        <v/>
      </c>
      <c r="S18">
        <f>COUNTIF(R$7:R18,R18)</f>
        <v>4</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114"/>
      <c r="AB18" s="21" t="str">
        <f t="shared" si="4"/>
        <v/>
      </c>
      <c r="AC18" t="str">
        <f>_xlfn.XLOOKUP(W18,Admin!$A$2:$A$601,Admin!$F$2:$F$601,"",0)</f>
        <v/>
      </c>
      <c r="AD18">
        <f>COUNTIF(AC$7:AC18,AC18)</f>
        <v>8</v>
      </c>
      <c r="AE18" t="str">
        <f>IF(AA18=0,"",IF(AD18&lt;3,COUNTIF(AD$7:AD18,"&lt;3"),0))</f>
        <v/>
      </c>
      <c r="AF18" t="str">
        <f t="shared" si="5"/>
        <v/>
      </c>
      <c r="AH18" s="45"/>
      <c r="AI18" s="21" t="str">
        <f>_xlfn.XLOOKUP(AH18,Admin!$A$2:$A$601,Admin!$C$2:$C$601,"",0)</f>
        <v/>
      </c>
      <c r="AJ18" s="21" t="str">
        <f>_xlfn.XLOOKUP(AH18,Admin!$A$2:$A$601,Admin!$D$2:$D$601,"",0)</f>
        <v/>
      </c>
      <c r="AK18" s="21" t="str">
        <f>_xlfn.XLOOKUP(AH18,Admin!$A$2:$A$601,Admin!$E$2:$E$601,"",0)</f>
        <v/>
      </c>
      <c r="AL18" s="114"/>
      <c r="AM18" s="21" t="str">
        <f t="shared" si="6"/>
        <v/>
      </c>
      <c r="AN18" t="str">
        <f>_xlfn.XLOOKUP(AH18,Admin!$A$2:$A$601,Admin!$F$2:$F$601,"",0)</f>
        <v/>
      </c>
      <c r="AO18">
        <f>COUNTIF(AN$7:AN18,AN18)</f>
        <v>3</v>
      </c>
      <c r="AP18" t="str">
        <f>IF(AL18=0,"",IF(AO18&lt;3,COUNTIF(AO$7:AO18,"&lt;3"),0))</f>
        <v/>
      </c>
      <c r="AQ18" t="str">
        <f t="shared" si="7"/>
        <v/>
      </c>
      <c r="AS18" s="45"/>
      <c r="AT18" s="21" t="str">
        <f>_xlfn.XLOOKUP(AS18,Admin!$A$2:$A$601,Admin!$C$2:$C$601,"",0)</f>
        <v/>
      </c>
      <c r="AU18" s="21" t="str">
        <f>_xlfn.XLOOKUP(AS18,Admin!$A$2:$A$601,Admin!$D$2:$D$601,"",0)</f>
        <v/>
      </c>
      <c r="AV18" s="21" t="str">
        <f>_xlfn.XLOOKUP(AS18,Admin!$A$2:$A$601,Admin!$E$2:$E$601,"",0)</f>
        <v/>
      </c>
      <c r="AW18" s="84"/>
      <c r="AX18" s="21" t="str">
        <f t="shared" si="8"/>
        <v/>
      </c>
      <c r="AY18" t="str">
        <f>_xlfn.XLOOKUP(AS18,Admin!$A$2:$A$601,Admin!$F$2:$F$601,"",0)</f>
        <v/>
      </c>
      <c r="AZ18">
        <f>COUNTIF(AY$7:AY18,AY18)</f>
        <v>7</v>
      </c>
      <c r="BA18" t="str">
        <f>IF(AW18=0,"",IF(AZ18&lt;3,COUNTIF(AZ$7:AZ18,"&lt;3"),0))</f>
        <v/>
      </c>
      <c r="BB18" t="str">
        <f t="shared" si="9"/>
        <v/>
      </c>
    </row>
    <row r="19" spans="1:54" x14ac:dyDescent="0.35">
      <c r="A19" s="45"/>
      <c r="B19" s="21" t="str">
        <f>_xlfn.XLOOKUP(A19,Admin!$A$2:$A$601,Admin!$C$2:$C$601,"",0)</f>
        <v/>
      </c>
      <c r="C19" s="21" t="str">
        <f>_xlfn.XLOOKUP(A19,Admin!$A$2:$A$601,Admin!$D$2:$D$601,"",0)</f>
        <v/>
      </c>
      <c r="D19" s="21" t="str">
        <f>_xlfn.XLOOKUP(A19,Admin!$A$2:$A$601,Admin!$E$2:$E$601,"",0)</f>
        <v/>
      </c>
      <c r="E19" s="84"/>
      <c r="F19" s="21" t="str">
        <f t="shared" si="0"/>
        <v/>
      </c>
      <c r="G19" t="str">
        <f>_xlfn.XLOOKUP(A19,Admin!$A$2:$A$601,Admin!$F$2:$F$601,"",0)</f>
        <v/>
      </c>
      <c r="H19">
        <f>COUNTIF(G$7:G19,G19)</f>
        <v>1</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4"/>
      <c r="Q19" s="21" t="str">
        <f t="shared" si="2"/>
        <v/>
      </c>
      <c r="R19" t="str">
        <f>_xlfn.XLOOKUP(L19,Admin!$A$2:$A$601,Admin!$F$2:$F$601,"",0)</f>
        <v/>
      </c>
      <c r="S19">
        <f>COUNTIF(R$7:R19,R19)</f>
        <v>5</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114"/>
      <c r="AB19" s="21" t="str">
        <f t="shared" si="4"/>
        <v/>
      </c>
      <c r="AC19" t="str">
        <f>_xlfn.XLOOKUP(W19,Admin!$A$2:$A$601,Admin!$F$2:$F$601,"",0)</f>
        <v/>
      </c>
      <c r="AD19">
        <f>COUNTIF(AC$7:AC19,AC19)</f>
        <v>9</v>
      </c>
      <c r="AE19" t="str">
        <f>IF(AA19=0,"",IF(AD19&lt;3,COUNTIF(AD$7:AD19,"&lt;3"),0))</f>
        <v/>
      </c>
      <c r="AF19" t="str">
        <f t="shared" si="5"/>
        <v/>
      </c>
      <c r="AH19" s="45"/>
      <c r="AI19" s="21" t="str">
        <f>_xlfn.XLOOKUP(AH19,Admin!$A$2:$A$601,Admin!$C$2:$C$601,"",0)</f>
        <v/>
      </c>
      <c r="AJ19" s="21" t="str">
        <f>_xlfn.XLOOKUP(AH19,Admin!$A$2:$A$601,Admin!$D$2:$D$601,"",0)</f>
        <v/>
      </c>
      <c r="AK19" s="21" t="str">
        <f>_xlfn.XLOOKUP(AH19,Admin!$A$2:$A$601,Admin!$E$2:$E$601,"",0)</f>
        <v/>
      </c>
      <c r="AL19" s="114"/>
      <c r="AM19" s="21" t="str">
        <f t="shared" si="6"/>
        <v/>
      </c>
      <c r="AN19" t="str">
        <f>_xlfn.XLOOKUP(AH19,Admin!$A$2:$A$601,Admin!$F$2:$F$601,"",0)</f>
        <v/>
      </c>
      <c r="AO19">
        <f>COUNTIF(AN$7:AN19,AN19)</f>
        <v>4</v>
      </c>
      <c r="AP19" t="str">
        <f>IF(AL19=0,"",IF(AO19&lt;3,COUNTIF(AO$7:AO19,"&lt;3"),0))</f>
        <v/>
      </c>
      <c r="AQ19" t="str">
        <f t="shared" si="7"/>
        <v/>
      </c>
      <c r="AS19" s="45"/>
      <c r="AT19" s="21" t="str">
        <f>_xlfn.XLOOKUP(AS19,Admin!$A$2:$A$601,Admin!$C$2:$C$601,"",0)</f>
        <v/>
      </c>
      <c r="AU19" s="21" t="str">
        <f>_xlfn.XLOOKUP(AS19,Admin!$A$2:$A$601,Admin!$D$2:$D$601,"",0)</f>
        <v/>
      </c>
      <c r="AV19" s="21" t="str">
        <f>_xlfn.XLOOKUP(AS19,Admin!$A$2:$A$601,Admin!$E$2:$E$601,"",0)</f>
        <v/>
      </c>
      <c r="AW19" s="84"/>
      <c r="AX19" s="21" t="str">
        <f t="shared" si="8"/>
        <v/>
      </c>
      <c r="AY19" t="str">
        <f>_xlfn.XLOOKUP(AS19,Admin!$A$2:$A$601,Admin!$F$2:$F$601,"",0)</f>
        <v/>
      </c>
      <c r="AZ19">
        <f>COUNTIF(AY$7:AY19,AY19)</f>
        <v>8</v>
      </c>
      <c r="BA19" t="str">
        <f>IF(AW19=0,"",IF(AZ19&lt;3,COUNTIF(AZ$7:AZ19,"&lt;3"),0))</f>
        <v/>
      </c>
      <c r="BB19" t="str">
        <f t="shared" si="9"/>
        <v/>
      </c>
    </row>
    <row r="20" spans="1:54" x14ac:dyDescent="0.35">
      <c r="A20" s="45"/>
      <c r="B20" s="21" t="str">
        <f>_xlfn.XLOOKUP(A20,Admin!$A$2:$A$601,Admin!$C$2:$C$601,"",0)</f>
        <v/>
      </c>
      <c r="C20" s="21" t="str">
        <f>_xlfn.XLOOKUP(A20,Admin!$A$2:$A$601,Admin!$D$2:$D$601,"",0)</f>
        <v/>
      </c>
      <c r="D20" s="21" t="str">
        <f>_xlfn.XLOOKUP(A20,Admin!$A$2:$A$601,Admin!$E$2:$E$601,"",0)</f>
        <v/>
      </c>
      <c r="E20" s="84"/>
      <c r="F20" s="21" t="str">
        <f t="shared" si="0"/>
        <v/>
      </c>
      <c r="G20" t="str">
        <f>_xlfn.XLOOKUP(A20,Admin!$A$2:$A$601,Admin!$F$2:$F$601,"",0)</f>
        <v/>
      </c>
      <c r="H20">
        <f>COUNTIF(G$7:G20,G20)</f>
        <v>2</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4"/>
      <c r="Q20" s="21" t="str">
        <f t="shared" si="2"/>
        <v/>
      </c>
      <c r="R20" t="str">
        <f>_xlfn.XLOOKUP(L20,Admin!$A$2:$A$601,Admin!$F$2:$F$601,"",0)</f>
        <v/>
      </c>
      <c r="S20">
        <f>COUNTIF(R$7:R20,R20)</f>
        <v>6</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114"/>
      <c r="AB20" s="21" t="str">
        <f t="shared" si="4"/>
        <v/>
      </c>
      <c r="AC20" t="str">
        <f>_xlfn.XLOOKUP(W20,Admin!$A$2:$A$601,Admin!$F$2:$F$601,"",0)</f>
        <v/>
      </c>
      <c r="AD20">
        <f>COUNTIF(AC$7:AC20,AC20)</f>
        <v>10</v>
      </c>
      <c r="AE20" t="str">
        <f>IF(AA20=0,"",IF(AD20&lt;3,COUNTIF(AD$7:AD20,"&lt;3"),0))</f>
        <v/>
      </c>
      <c r="AF20" t="str">
        <f t="shared" si="5"/>
        <v/>
      </c>
      <c r="AH20" s="45"/>
      <c r="AI20" s="21" t="str">
        <f>_xlfn.XLOOKUP(AH20,Admin!$A$2:$A$601,Admin!$C$2:$C$601,"",0)</f>
        <v/>
      </c>
      <c r="AJ20" s="21" t="str">
        <f>_xlfn.XLOOKUP(AH20,Admin!$A$2:$A$601,Admin!$D$2:$D$601,"",0)</f>
        <v/>
      </c>
      <c r="AK20" s="21" t="str">
        <f>_xlfn.XLOOKUP(AH20,Admin!$A$2:$A$601,Admin!$E$2:$E$601,"",0)</f>
        <v/>
      </c>
      <c r="AL20" s="114"/>
      <c r="AM20" s="21" t="str">
        <f t="shared" si="6"/>
        <v/>
      </c>
      <c r="AN20" t="str">
        <f>_xlfn.XLOOKUP(AH20,Admin!$A$2:$A$601,Admin!$F$2:$F$601,"",0)</f>
        <v/>
      </c>
      <c r="AO20">
        <f>COUNTIF(AN$7:AN20,AN20)</f>
        <v>5</v>
      </c>
      <c r="AP20" t="str">
        <f>IF(AL20=0,"",IF(AO20&lt;3,COUNTIF(AO$7:AO20,"&lt;3"),0))</f>
        <v/>
      </c>
      <c r="AQ20" t="str">
        <f t="shared" si="7"/>
        <v/>
      </c>
      <c r="AS20" s="45"/>
      <c r="AT20" s="21" t="str">
        <f>_xlfn.XLOOKUP(AS20,Admin!$A$2:$A$601,Admin!$C$2:$C$601,"",0)</f>
        <v/>
      </c>
      <c r="AU20" s="21" t="str">
        <f>_xlfn.XLOOKUP(AS20,Admin!$A$2:$A$601,Admin!$D$2:$D$601,"",0)</f>
        <v/>
      </c>
      <c r="AV20" s="21" t="str">
        <f>_xlfn.XLOOKUP(AS20,Admin!$A$2:$A$601,Admin!$E$2:$E$601,"",0)</f>
        <v/>
      </c>
      <c r="AW20" s="84"/>
      <c r="AX20" s="21" t="str">
        <f t="shared" si="8"/>
        <v/>
      </c>
      <c r="AY20" t="str">
        <f>_xlfn.XLOOKUP(AS20,Admin!$A$2:$A$601,Admin!$F$2:$F$601,"",0)</f>
        <v/>
      </c>
      <c r="AZ20">
        <f>COUNTIF(AY$7:AY20,AY20)</f>
        <v>9</v>
      </c>
      <c r="BA20" t="str">
        <f>IF(AW20=0,"",IF(AZ20&lt;3,COUNTIF(AZ$7:AZ20,"&lt;3"),0))</f>
        <v/>
      </c>
      <c r="BB20" t="str">
        <f t="shared" si="9"/>
        <v/>
      </c>
    </row>
    <row r="21" spans="1:54" x14ac:dyDescent="0.35">
      <c r="A21" s="45"/>
      <c r="B21" s="21" t="str">
        <f>_xlfn.XLOOKUP(A21,Admin!$A$2:$A$601,Admin!$C$2:$C$601,"",0)</f>
        <v/>
      </c>
      <c r="C21" s="21" t="str">
        <f>_xlfn.XLOOKUP(A21,Admin!$A$2:$A$601,Admin!$D$2:$D$601,"",0)</f>
        <v/>
      </c>
      <c r="D21" s="21" t="str">
        <f>_xlfn.XLOOKUP(A21,Admin!$A$2:$A$601,Admin!$E$2:$E$601,"",0)</f>
        <v/>
      </c>
      <c r="E21" s="84"/>
      <c r="F21" s="21" t="str">
        <f t="shared" si="0"/>
        <v/>
      </c>
      <c r="G21" t="str">
        <f>_xlfn.XLOOKUP(A21,Admin!$A$2:$A$601,Admin!$F$2:$F$601,"",0)</f>
        <v/>
      </c>
      <c r="H21">
        <f>COUNTIF(G$7:G21,G21)</f>
        <v>3</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4"/>
      <c r="Q21" s="21" t="str">
        <f t="shared" si="2"/>
        <v/>
      </c>
      <c r="R21" t="str">
        <f>_xlfn.XLOOKUP(L21,Admin!$A$2:$A$601,Admin!$F$2:$F$601,"",0)</f>
        <v/>
      </c>
      <c r="S21">
        <f>COUNTIF(R$7:R21,R21)</f>
        <v>7</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114"/>
      <c r="AB21" s="21" t="str">
        <f t="shared" si="4"/>
        <v/>
      </c>
      <c r="AC21" t="str">
        <f>_xlfn.XLOOKUP(W21,Admin!$A$2:$A$601,Admin!$F$2:$F$601,"",0)</f>
        <v/>
      </c>
      <c r="AD21">
        <f>COUNTIF(AC$7:AC21,AC21)</f>
        <v>11</v>
      </c>
      <c r="AE21" t="str">
        <f>IF(AA21=0,"",IF(AD21&lt;3,COUNTIF(AD$7:AD21,"&lt;3"),0))</f>
        <v/>
      </c>
      <c r="AF21" t="str">
        <f t="shared" si="5"/>
        <v/>
      </c>
      <c r="AH21" s="45"/>
      <c r="AI21" s="21" t="str">
        <f>_xlfn.XLOOKUP(AH21,Admin!$A$2:$A$601,Admin!$C$2:$C$601,"",0)</f>
        <v/>
      </c>
      <c r="AJ21" s="21" t="str">
        <f>_xlfn.XLOOKUP(AH21,Admin!$A$2:$A$601,Admin!$D$2:$D$601,"",0)</f>
        <v/>
      </c>
      <c r="AK21" s="21" t="str">
        <f>_xlfn.XLOOKUP(AH21,Admin!$A$2:$A$601,Admin!$E$2:$E$601,"",0)</f>
        <v/>
      </c>
      <c r="AL21" s="114"/>
      <c r="AM21" s="21" t="str">
        <f t="shared" si="6"/>
        <v/>
      </c>
      <c r="AN21" t="str">
        <f>_xlfn.XLOOKUP(AH21,Admin!$A$2:$A$601,Admin!$F$2:$F$601,"",0)</f>
        <v/>
      </c>
      <c r="AO21">
        <f>COUNTIF(AN$7:AN21,AN21)</f>
        <v>6</v>
      </c>
      <c r="AP21" t="str">
        <f>IF(AL21=0,"",IF(AO21&lt;3,COUNTIF(AO$7:AO21,"&lt;3"),0))</f>
        <v/>
      </c>
      <c r="AQ21" t="str">
        <f t="shared" si="7"/>
        <v/>
      </c>
      <c r="AS21" s="45"/>
      <c r="AT21" s="21" t="str">
        <f>_xlfn.XLOOKUP(AS21,Admin!$A$2:$A$601,Admin!$C$2:$C$601,"",0)</f>
        <v/>
      </c>
      <c r="AU21" s="21" t="str">
        <f>_xlfn.XLOOKUP(AS21,Admin!$A$2:$A$601,Admin!$D$2:$D$601,"",0)</f>
        <v/>
      </c>
      <c r="AV21" s="21" t="str">
        <f>_xlfn.XLOOKUP(AS21,Admin!$A$2:$A$601,Admin!$E$2:$E$601,"",0)</f>
        <v/>
      </c>
      <c r="AW21" s="84"/>
      <c r="AX21" s="21" t="str">
        <f t="shared" si="8"/>
        <v/>
      </c>
      <c r="AY21" t="str">
        <f>_xlfn.XLOOKUP(AS21,Admin!$A$2:$A$601,Admin!$F$2:$F$601,"",0)</f>
        <v/>
      </c>
      <c r="AZ21">
        <f>COUNTIF(AY$7:AY21,AY21)</f>
        <v>10</v>
      </c>
      <c r="BA21" t="str">
        <f>IF(AW21=0,"",IF(AZ21&lt;3,COUNTIF(AZ$7:AZ21,"&lt;3"),0))</f>
        <v/>
      </c>
      <c r="BB21" t="str">
        <f t="shared" si="9"/>
        <v/>
      </c>
    </row>
    <row r="22" spans="1:54" x14ac:dyDescent="0.35">
      <c r="A22" s="45"/>
      <c r="B22" s="21" t="str">
        <f>_xlfn.XLOOKUP(A22,Admin!$A$2:$A$601,Admin!$C$2:$C$601,"",0)</f>
        <v/>
      </c>
      <c r="C22" s="21" t="str">
        <f>_xlfn.XLOOKUP(A22,Admin!$A$2:$A$601,Admin!$D$2:$D$601,"",0)</f>
        <v/>
      </c>
      <c r="D22" s="21" t="str">
        <f>_xlfn.XLOOKUP(A22,Admin!$A$2:$A$601,Admin!$E$2:$E$601,"",0)</f>
        <v/>
      </c>
      <c r="E22" s="84"/>
      <c r="F22" s="21" t="str">
        <f t="shared" si="0"/>
        <v/>
      </c>
      <c r="G22" t="str">
        <f>_xlfn.XLOOKUP(A22,Admin!$A$2:$A$601,Admin!$F$2:$F$601,"",0)</f>
        <v/>
      </c>
      <c r="H22">
        <f>COUNTIF(G$7:G22,G22)</f>
        <v>4</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4"/>
      <c r="Q22" s="21" t="str">
        <f t="shared" si="2"/>
        <v/>
      </c>
      <c r="R22" t="str">
        <f>_xlfn.XLOOKUP(L22,Admin!$A$2:$A$601,Admin!$F$2:$F$601,"",0)</f>
        <v/>
      </c>
      <c r="S22">
        <f>COUNTIF(R$7:R22,R22)</f>
        <v>8</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114"/>
      <c r="AB22" s="21" t="str">
        <f t="shared" si="4"/>
        <v/>
      </c>
      <c r="AC22" t="str">
        <f>_xlfn.XLOOKUP(W22,Admin!$A$2:$A$601,Admin!$F$2:$F$601,"",0)</f>
        <v/>
      </c>
      <c r="AD22">
        <f>COUNTIF(AC$7:AC22,AC22)</f>
        <v>12</v>
      </c>
      <c r="AE22" t="str">
        <f>IF(AA22=0,"",IF(AD22&lt;3,COUNTIF(AD$7:AD22,"&lt;3"),0))</f>
        <v/>
      </c>
      <c r="AF22" t="str">
        <f t="shared" si="5"/>
        <v/>
      </c>
      <c r="AH22" s="45"/>
      <c r="AI22" s="21" t="str">
        <f>_xlfn.XLOOKUP(AH22,Admin!$A$2:$A$601,Admin!$C$2:$C$601,"",0)</f>
        <v/>
      </c>
      <c r="AJ22" s="21" t="str">
        <f>_xlfn.XLOOKUP(AH22,Admin!$A$2:$A$601,Admin!$D$2:$D$601,"",0)</f>
        <v/>
      </c>
      <c r="AK22" s="21" t="str">
        <f>_xlfn.XLOOKUP(AH22,Admin!$A$2:$A$601,Admin!$E$2:$E$601,"",0)</f>
        <v/>
      </c>
      <c r="AL22" s="114"/>
      <c r="AM22" s="21" t="str">
        <f t="shared" si="6"/>
        <v/>
      </c>
      <c r="AN22" t="str">
        <f>_xlfn.XLOOKUP(AH22,Admin!$A$2:$A$601,Admin!$F$2:$F$601,"",0)</f>
        <v/>
      </c>
      <c r="AO22">
        <f>COUNTIF(AN$7:AN22,AN22)</f>
        <v>7</v>
      </c>
      <c r="AP22" t="str">
        <f>IF(AL22=0,"",IF(AO22&lt;3,COUNTIF(AO$7:AO22,"&lt;3"),0))</f>
        <v/>
      </c>
      <c r="AQ22" t="str">
        <f t="shared" si="7"/>
        <v/>
      </c>
      <c r="AS22" s="45"/>
      <c r="AT22" s="21" t="str">
        <f>_xlfn.XLOOKUP(AS22,Admin!$A$2:$A$601,Admin!$C$2:$C$601,"",0)</f>
        <v/>
      </c>
      <c r="AU22" s="21" t="str">
        <f>_xlfn.XLOOKUP(AS22,Admin!$A$2:$A$601,Admin!$D$2:$D$601,"",0)</f>
        <v/>
      </c>
      <c r="AV22" s="21" t="str">
        <f>_xlfn.XLOOKUP(AS22,Admin!$A$2:$A$601,Admin!$E$2:$E$601,"",0)</f>
        <v/>
      </c>
      <c r="AW22" s="84"/>
      <c r="AX22" s="21" t="str">
        <f t="shared" si="8"/>
        <v/>
      </c>
      <c r="AY22" t="str">
        <f>_xlfn.XLOOKUP(AS22,Admin!$A$2:$A$601,Admin!$F$2:$F$601,"",0)</f>
        <v/>
      </c>
      <c r="AZ22">
        <f>COUNTIF(AY$7:AY22,AY22)</f>
        <v>11</v>
      </c>
      <c r="BA22" t="str">
        <f>IF(AW22=0,"",IF(AZ22&lt;3,COUNTIF(AZ$7:AZ22,"&lt;3"),0))</f>
        <v/>
      </c>
      <c r="BB22" t="str">
        <f t="shared" si="9"/>
        <v/>
      </c>
    </row>
    <row r="23" spans="1:54" x14ac:dyDescent="0.35">
      <c r="A23" s="45"/>
      <c r="B23" s="21" t="str">
        <f>_xlfn.XLOOKUP(A23,Admin!$A$2:$A$601,Admin!$C$2:$C$601,"",0)</f>
        <v/>
      </c>
      <c r="C23" s="21" t="str">
        <f>_xlfn.XLOOKUP(A23,Admin!$A$2:$A$601,Admin!$D$2:$D$601,"",0)</f>
        <v/>
      </c>
      <c r="D23" s="21" t="str">
        <f>_xlfn.XLOOKUP(A23,Admin!$A$2:$A$601,Admin!$E$2:$E$601,"",0)</f>
        <v/>
      </c>
      <c r="E23" s="84"/>
      <c r="F23" s="21" t="str">
        <f t="shared" si="0"/>
        <v/>
      </c>
      <c r="G23" t="str">
        <f>_xlfn.XLOOKUP(A23,Admin!$A$2:$A$601,Admin!$F$2:$F$601,"",0)</f>
        <v/>
      </c>
      <c r="H23">
        <f>COUNTIF(G$7:G23,G23)</f>
        <v>5</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4"/>
      <c r="Q23" s="21" t="str">
        <f t="shared" si="2"/>
        <v/>
      </c>
      <c r="R23" t="str">
        <f>_xlfn.XLOOKUP(L23,Admin!$A$2:$A$601,Admin!$F$2:$F$601,"",0)</f>
        <v/>
      </c>
      <c r="S23">
        <f>COUNTIF(R$7:R23,R23)</f>
        <v>9</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114"/>
      <c r="AB23" s="21" t="str">
        <f t="shared" si="4"/>
        <v/>
      </c>
      <c r="AC23" t="str">
        <f>_xlfn.XLOOKUP(W23,Admin!$A$2:$A$601,Admin!$F$2:$F$601,"",0)</f>
        <v/>
      </c>
      <c r="AD23">
        <f>COUNTIF(AC$7:AC23,AC23)</f>
        <v>13</v>
      </c>
      <c r="AE23" t="str">
        <f>IF(AA23=0,"",IF(AD23&lt;3,COUNTIF(AD$7:AD23,"&lt;3"),0))</f>
        <v/>
      </c>
      <c r="AF23" t="str">
        <f t="shared" si="5"/>
        <v/>
      </c>
      <c r="AH23" s="45"/>
      <c r="AI23" s="21" t="str">
        <f>_xlfn.XLOOKUP(AH23,Admin!$A$2:$A$601,Admin!$C$2:$C$601,"",0)</f>
        <v/>
      </c>
      <c r="AJ23" s="21" t="str">
        <f>_xlfn.XLOOKUP(AH23,Admin!$A$2:$A$601,Admin!$D$2:$D$601,"",0)</f>
        <v/>
      </c>
      <c r="AK23" s="21" t="str">
        <f>_xlfn.XLOOKUP(AH23,Admin!$A$2:$A$601,Admin!$E$2:$E$601,"",0)</f>
        <v/>
      </c>
      <c r="AL23" s="114"/>
      <c r="AM23" s="21" t="str">
        <f t="shared" si="6"/>
        <v/>
      </c>
      <c r="AN23" t="str">
        <f>_xlfn.XLOOKUP(AH23,Admin!$A$2:$A$601,Admin!$F$2:$F$601,"",0)</f>
        <v/>
      </c>
      <c r="AO23">
        <f>COUNTIF(AN$7:AN23,AN23)</f>
        <v>8</v>
      </c>
      <c r="AP23" t="str">
        <f>IF(AL23=0,"",IF(AO23&lt;3,COUNTIF(AO$7:AO23,"&lt;3"),0))</f>
        <v/>
      </c>
      <c r="AQ23" t="str">
        <f t="shared" si="7"/>
        <v/>
      </c>
      <c r="AS23" s="45"/>
      <c r="AT23" s="21" t="str">
        <f>_xlfn.XLOOKUP(AS23,Admin!$A$2:$A$601,Admin!$C$2:$C$601,"",0)</f>
        <v/>
      </c>
      <c r="AU23" s="21" t="str">
        <f>_xlfn.XLOOKUP(AS23,Admin!$A$2:$A$601,Admin!$D$2:$D$601,"",0)</f>
        <v/>
      </c>
      <c r="AV23" s="21" t="str">
        <f>_xlfn.XLOOKUP(AS23,Admin!$A$2:$A$601,Admin!$E$2:$E$601,"",0)</f>
        <v/>
      </c>
      <c r="AW23" s="84"/>
      <c r="AX23" s="21" t="str">
        <f t="shared" si="8"/>
        <v/>
      </c>
      <c r="AY23" t="str">
        <f>_xlfn.XLOOKUP(AS23,Admin!$A$2:$A$601,Admin!$F$2:$F$601,"",0)</f>
        <v/>
      </c>
      <c r="AZ23">
        <f>COUNTIF(AY$7:AY23,AY23)</f>
        <v>12</v>
      </c>
      <c r="BA23" t="str">
        <f>IF(AW23=0,"",IF(AZ23&lt;3,COUNTIF(AZ$7:AZ23,"&lt;3"),0))</f>
        <v/>
      </c>
      <c r="BB23" t="str">
        <f t="shared" si="9"/>
        <v/>
      </c>
    </row>
    <row r="24" spans="1:54" x14ac:dyDescent="0.35">
      <c r="A24" s="45"/>
      <c r="B24" s="21" t="str">
        <f>_xlfn.XLOOKUP(A24,Admin!$A$2:$A$601,Admin!$C$2:$C$601,"",0)</f>
        <v/>
      </c>
      <c r="C24" s="21" t="str">
        <f>_xlfn.XLOOKUP(A24,Admin!$A$2:$A$601,Admin!$D$2:$D$601,"",0)</f>
        <v/>
      </c>
      <c r="D24" s="21" t="str">
        <f>_xlfn.XLOOKUP(A24,Admin!$A$2:$A$601,Admin!$E$2:$E$601,"",0)</f>
        <v/>
      </c>
      <c r="E24" s="84"/>
      <c r="F24" s="21" t="str">
        <f t="shared" si="0"/>
        <v/>
      </c>
      <c r="G24" t="str">
        <f>_xlfn.XLOOKUP(A24,Admin!$A$2:$A$601,Admin!$F$2:$F$601,"",0)</f>
        <v/>
      </c>
      <c r="H24">
        <f>COUNTIF(G$7:G24,G24)</f>
        <v>6</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10</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114"/>
      <c r="AB24" s="21" t="str">
        <f t="shared" si="4"/>
        <v/>
      </c>
      <c r="AC24" t="str">
        <f>_xlfn.XLOOKUP(W24,Admin!$A$2:$A$601,Admin!$F$2:$F$601,"",0)</f>
        <v/>
      </c>
      <c r="AD24">
        <f>COUNTIF(AC$7:AC24,AC24)</f>
        <v>14</v>
      </c>
      <c r="AE24" t="str">
        <f>IF(AA24=0,"",IF(AD24&lt;3,COUNTIF(AD$7:AD24,"&lt;3"),0))</f>
        <v/>
      </c>
      <c r="AF24" t="str">
        <f t="shared" si="5"/>
        <v/>
      </c>
      <c r="AH24" s="45"/>
      <c r="AI24" s="21" t="str">
        <f>_xlfn.XLOOKUP(AH24,Admin!$A$2:$A$601,Admin!$C$2:$C$601,"",0)</f>
        <v/>
      </c>
      <c r="AJ24" s="21" t="str">
        <f>_xlfn.XLOOKUP(AH24,Admin!$A$2:$A$601,Admin!$D$2:$D$601,"",0)</f>
        <v/>
      </c>
      <c r="AK24" s="21" t="str">
        <f>_xlfn.XLOOKUP(AH24,Admin!$A$2:$A$601,Admin!$E$2:$E$601,"",0)</f>
        <v/>
      </c>
      <c r="AL24" s="114"/>
      <c r="AM24" s="21" t="str">
        <f t="shared" si="6"/>
        <v/>
      </c>
      <c r="AN24" t="str">
        <f>_xlfn.XLOOKUP(AH24,Admin!$A$2:$A$601,Admin!$F$2:$F$601,"",0)</f>
        <v/>
      </c>
      <c r="AO24">
        <f>COUNTIF(AN$7:AN24,AN24)</f>
        <v>9</v>
      </c>
      <c r="AP24" t="str">
        <f>IF(AL24=0,"",IF(AO24&lt;3,COUNTIF(AO$7:AO24,"&lt;3"),0))</f>
        <v/>
      </c>
      <c r="AQ24" t="str">
        <f t="shared" si="7"/>
        <v/>
      </c>
      <c r="AS24" s="45"/>
      <c r="AT24" s="21" t="str">
        <f>_xlfn.XLOOKUP(AS24,Admin!$A$2:$A$601,Admin!$C$2:$C$601,"",0)</f>
        <v/>
      </c>
      <c r="AU24" s="21" t="str">
        <f>_xlfn.XLOOKUP(AS24,Admin!$A$2:$A$601,Admin!$D$2:$D$601,"",0)</f>
        <v/>
      </c>
      <c r="AV24" s="21" t="str">
        <f>_xlfn.XLOOKUP(AS24,Admin!$A$2:$A$601,Admin!$E$2:$E$601,"",0)</f>
        <v/>
      </c>
      <c r="AW24" s="84"/>
      <c r="AX24" s="21" t="str">
        <f t="shared" si="8"/>
        <v/>
      </c>
      <c r="AY24" t="str">
        <f>_xlfn.XLOOKUP(AS24,Admin!$A$2:$A$601,Admin!$F$2:$F$601,"",0)</f>
        <v/>
      </c>
      <c r="AZ24">
        <f>COUNTIF(AY$7:AY24,AY24)</f>
        <v>13</v>
      </c>
      <c r="BA24" t="str">
        <f>IF(AW24=0,"",IF(AZ24&lt;3,COUNTIF(AZ$7:AZ24,"&lt;3"),0))</f>
        <v/>
      </c>
      <c r="BB24" t="str">
        <f t="shared" si="9"/>
        <v/>
      </c>
    </row>
    <row r="25" spans="1:54"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7</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11</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114"/>
      <c r="AB25" s="21" t="str">
        <f t="shared" si="4"/>
        <v/>
      </c>
      <c r="AC25" t="str">
        <f>_xlfn.XLOOKUP(W25,Admin!$A$2:$A$601,Admin!$F$2:$F$601,"",0)</f>
        <v/>
      </c>
      <c r="AD25">
        <f>COUNTIF(AC$7:AC25,AC25)</f>
        <v>15</v>
      </c>
      <c r="AE25" t="str">
        <f>IF(AA25=0,"",IF(AD25&lt;3,COUNTIF(AD$7:AD25,"&lt;3"),0))</f>
        <v/>
      </c>
      <c r="AF25" t="str">
        <f t="shared" si="5"/>
        <v/>
      </c>
      <c r="AH25" s="45"/>
      <c r="AI25" s="21" t="str">
        <f>_xlfn.XLOOKUP(AH25,Admin!$A$2:$A$601,Admin!$C$2:$C$601,"",0)</f>
        <v/>
      </c>
      <c r="AJ25" s="21" t="str">
        <f>_xlfn.XLOOKUP(AH25,Admin!$A$2:$A$601,Admin!$D$2:$D$601,"",0)</f>
        <v/>
      </c>
      <c r="AK25" s="21" t="str">
        <f>_xlfn.XLOOKUP(AH25,Admin!$A$2:$A$601,Admin!$E$2:$E$601,"",0)</f>
        <v/>
      </c>
      <c r="AL25" s="114"/>
      <c r="AM25" s="21" t="str">
        <f t="shared" si="6"/>
        <v/>
      </c>
      <c r="AN25" t="str">
        <f>_xlfn.XLOOKUP(AH25,Admin!$A$2:$A$601,Admin!$F$2:$F$601,"",0)</f>
        <v/>
      </c>
      <c r="AO25">
        <f>COUNTIF(AN$7:AN25,AN25)</f>
        <v>10</v>
      </c>
      <c r="AP25" t="str">
        <f>IF(AL25=0,"",IF(AO25&lt;3,COUNTIF(AO$7:AO25,"&lt;3"),0))</f>
        <v/>
      </c>
      <c r="AQ25" t="str">
        <f t="shared" si="7"/>
        <v/>
      </c>
      <c r="AS25" s="45"/>
      <c r="AT25" s="21" t="str">
        <f>_xlfn.XLOOKUP(AS25,Admin!$A$2:$A$601,Admin!$C$2:$C$601,"",0)</f>
        <v/>
      </c>
      <c r="AU25" s="21" t="str">
        <f>_xlfn.XLOOKUP(AS25,Admin!$A$2:$A$601,Admin!$D$2:$D$601,"",0)</f>
        <v/>
      </c>
      <c r="AV25" s="21" t="str">
        <f>_xlfn.XLOOKUP(AS25,Admin!$A$2:$A$601,Admin!$E$2:$E$601,"",0)</f>
        <v/>
      </c>
      <c r="AW25" s="84"/>
      <c r="AX25" s="21" t="str">
        <f t="shared" si="8"/>
        <v/>
      </c>
      <c r="AY25" t="str">
        <f>_xlfn.XLOOKUP(AS25,Admin!$A$2:$A$601,Admin!$F$2:$F$601,"",0)</f>
        <v/>
      </c>
      <c r="AZ25">
        <f>COUNTIF(AY$7:AY25,AY25)</f>
        <v>14</v>
      </c>
      <c r="BA25" t="str">
        <f>IF(AW25=0,"",IF(AZ25&lt;3,COUNTIF(AZ$7:AZ25,"&lt;3"),0))</f>
        <v/>
      </c>
      <c r="BB25" t="str">
        <f t="shared" si="9"/>
        <v/>
      </c>
    </row>
    <row r="26" spans="1:54"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8</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12</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114"/>
      <c r="AB26" s="21" t="str">
        <f t="shared" si="4"/>
        <v/>
      </c>
      <c r="AC26" t="str">
        <f>_xlfn.XLOOKUP(W26,Admin!$A$2:$A$601,Admin!$F$2:$F$601,"",0)</f>
        <v/>
      </c>
      <c r="AD26">
        <f>COUNTIF(AC$7:AC26,AC26)</f>
        <v>16</v>
      </c>
      <c r="AE26" t="str">
        <f>IF(AA26=0,"",IF(AD26&lt;3,COUNTIF(AD$7:AD26,"&lt;3"),0))</f>
        <v/>
      </c>
      <c r="AF26" t="str">
        <f t="shared" si="5"/>
        <v/>
      </c>
      <c r="AH26" s="45"/>
      <c r="AI26" s="21" t="str">
        <f>_xlfn.XLOOKUP(AH26,Admin!$A$2:$A$601,Admin!$C$2:$C$601,"",0)</f>
        <v/>
      </c>
      <c r="AJ26" s="21" t="str">
        <f>_xlfn.XLOOKUP(AH26,Admin!$A$2:$A$601,Admin!$D$2:$D$601,"",0)</f>
        <v/>
      </c>
      <c r="AK26" s="21" t="str">
        <f>_xlfn.XLOOKUP(AH26,Admin!$A$2:$A$601,Admin!$E$2:$E$601,"",0)</f>
        <v/>
      </c>
      <c r="AL26" s="114"/>
      <c r="AM26" s="21" t="str">
        <f t="shared" si="6"/>
        <v/>
      </c>
      <c r="AN26" t="str">
        <f>_xlfn.XLOOKUP(AH26,Admin!$A$2:$A$601,Admin!$F$2:$F$601,"",0)</f>
        <v/>
      </c>
      <c r="AO26">
        <f>COUNTIF(AN$7:AN26,AN26)</f>
        <v>11</v>
      </c>
      <c r="AP26" t="str">
        <f>IF(AL26=0,"",IF(AO26&lt;3,COUNTIF(AO$7:AO26,"&lt;3"),0))</f>
        <v/>
      </c>
      <c r="AQ26" t="str">
        <f t="shared" si="7"/>
        <v/>
      </c>
      <c r="AS26" s="45"/>
      <c r="AT26" s="21" t="str">
        <f>_xlfn.XLOOKUP(AS26,Admin!$A$2:$A$601,Admin!$C$2:$C$601,"",0)</f>
        <v/>
      </c>
      <c r="AU26" s="21" t="str">
        <f>_xlfn.XLOOKUP(AS26,Admin!$A$2:$A$601,Admin!$D$2:$D$601,"",0)</f>
        <v/>
      </c>
      <c r="AV26" s="21" t="str">
        <f>_xlfn.XLOOKUP(AS26,Admin!$A$2:$A$601,Admin!$E$2:$E$601,"",0)</f>
        <v/>
      </c>
      <c r="AW26" s="84"/>
      <c r="AX26" s="21" t="str">
        <f t="shared" si="8"/>
        <v/>
      </c>
      <c r="AY26" t="str">
        <f>_xlfn.XLOOKUP(AS26,Admin!$A$2:$A$601,Admin!$F$2:$F$601,"",0)</f>
        <v/>
      </c>
      <c r="AZ26">
        <f>COUNTIF(AY$7:AY26,AY26)</f>
        <v>15</v>
      </c>
      <c r="BA26" t="str">
        <f>IF(AW26=0,"",IF(AZ26&lt;3,COUNTIF(AZ$7:AZ26,"&lt;3"),0))</f>
        <v/>
      </c>
      <c r="BB26" t="str">
        <f t="shared" si="9"/>
        <v/>
      </c>
    </row>
    <row r="27" spans="1:54"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9</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13</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17</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12</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4"/>
      <c r="AX27" s="21" t="str">
        <f t="shared" si="8"/>
        <v/>
      </c>
      <c r="AY27" t="str">
        <f>_xlfn.XLOOKUP(AS27,Admin!$A$2:$A$601,Admin!$F$2:$F$601,"",0)</f>
        <v/>
      </c>
      <c r="AZ27">
        <f>COUNTIF(AY$7:AY27,AY27)</f>
        <v>16</v>
      </c>
      <c r="BA27" t="str">
        <f>IF(AW27=0,"",IF(AZ27&lt;3,COUNTIF(AZ$7:AZ27,"&lt;3"),0))</f>
        <v/>
      </c>
      <c r="BB27" t="str">
        <f t="shared" si="9"/>
        <v/>
      </c>
    </row>
    <row r="28" spans="1:54"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10</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14</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18</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13</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4"/>
      <c r="AX28" s="21" t="str">
        <f t="shared" si="8"/>
        <v/>
      </c>
      <c r="AY28" t="str">
        <f>_xlfn.XLOOKUP(AS28,Admin!$A$2:$A$601,Admin!$F$2:$F$601,"",0)</f>
        <v/>
      </c>
      <c r="AZ28">
        <f>COUNTIF(AY$7:AY28,AY28)</f>
        <v>17</v>
      </c>
      <c r="BA28" t="str">
        <f>IF(AW28=0,"",IF(AZ28&lt;3,COUNTIF(AZ$7:AZ28,"&lt;3"),0))</f>
        <v/>
      </c>
      <c r="BB28" t="str">
        <f t="shared" si="9"/>
        <v/>
      </c>
    </row>
    <row r="29" spans="1:54"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11</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15</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19</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14</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4"/>
      <c r="AX29" s="21" t="str">
        <f t="shared" si="8"/>
        <v/>
      </c>
      <c r="AY29" t="str">
        <f>_xlfn.XLOOKUP(AS29,Admin!$A$2:$A$601,Admin!$F$2:$F$601,"",0)</f>
        <v/>
      </c>
      <c r="AZ29">
        <f>COUNTIF(AY$7:AY29,AY29)</f>
        <v>18</v>
      </c>
      <c r="BA29" t="str">
        <f>IF(AW29=0,"",IF(AZ29&lt;3,COUNTIF(AZ$7:AZ29,"&lt;3"),0))</f>
        <v/>
      </c>
      <c r="BB29" t="str">
        <f t="shared" si="9"/>
        <v/>
      </c>
    </row>
    <row r="30" spans="1:54"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12</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16</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20</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15</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4"/>
      <c r="AX30" s="21" t="str">
        <f t="shared" si="8"/>
        <v/>
      </c>
      <c r="AY30" t="str">
        <f>_xlfn.XLOOKUP(AS30,Admin!$A$2:$A$601,Admin!$F$2:$F$601,"",0)</f>
        <v/>
      </c>
      <c r="AZ30">
        <f>COUNTIF(AY$7:AY30,AY30)</f>
        <v>19</v>
      </c>
      <c r="BA30" t="str">
        <f>IF(AW30=0,"",IF(AZ30&lt;3,COUNTIF(AZ$7:AZ30,"&lt;3"),0))</f>
        <v/>
      </c>
      <c r="BB30" t="str">
        <f t="shared" si="9"/>
        <v/>
      </c>
    </row>
    <row r="31" spans="1:54"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13</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17</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21</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16</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4"/>
      <c r="AX31" s="21" t="str">
        <f t="shared" si="8"/>
        <v/>
      </c>
      <c r="AY31" t="str">
        <f>_xlfn.XLOOKUP(AS31,Admin!$A$2:$A$601,Admin!$F$2:$F$601,"",0)</f>
        <v/>
      </c>
      <c r="AZ31">
        <f>COUNTIF(AY$7:AY31,AY31)</f>
        <v>20</v>
      </c>
      <c r="BA31" t="str">
        <f>IF(AW31=0,"",IF(AZ31&lt;3,COUNTIF(AZ$7:AZ31,"&lt;3"),0))</f>
        <v/>
      </c>
      <c r="BB31" t="str">
        <f t="shared" si="9"/>
        <v/>
      </c>
    </row>
    <row r="32" spans="1:54"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14</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18</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22</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17</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4"/>
      <c r="AX32" s="21" t="str">
        <f t="shared" si="8"/>
        <v/>
      </c>
      <c r="AY32" t="str">
        <f>_xlfn.XLOOKUP(AS32,Admin!$A$2:$A$601,Admin!$F$2:$F$601,"",0)</f>
        <v/>
      </c>
      <c r="AZ32">
        <f>COUNTIF(AY$7:AY32,AY32)</f>
        <v>21</v>
      </c>
      <c r="BA32" t="str">
        <f>IF(AW32=0,"",IF(AZ32&lt;3,COUNTIF(AZ$7:AZ32,"&lt;3"),0))</f>
        <v/>
      </c>
      <c r="BB32" t="str">
        <f t="shared" si="9"/>
        <v/>
      </c>
    </row>
    <row r="33" spans="1:54"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15</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19</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23</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18</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4"/>
      <c r="AX33" s="21" t="str">
        <f t="shared" si="8"/>
        <v/>
      </c>
      <c r="AY33" t="str">
        <f>_xlfn.XLOOKUP(AS33,Admin!$A$2:$A$601,Admin!$F$2:$F$601,"",0)</f>
        <v/>
      </c>
      <c r="AZ33">
        <f>COUNTIF(AY$7:AY33,AY33)</f>
        <v>22</v>
      </c>
      <c r="BA33" t="str">
        <f>IF(AW33=0,"",IF(AZ33&lt;3,COUNTIF(AZ$7:AZ33,"&lt;3"),0))</f>
        <v/>
      </c>
      <c r="BB33" t="str">
        <f t="shared" si="9"/>
        <v/>
      </c>
    </row>
    <row r="34" spans="1:54"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16</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20</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24</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19</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4"/>
      <c r="AX34" s="21" t="str">
        <f t="shared" si="8"/>
        <v/>
      </c>
      <c r="AY34" t="str">
        <f>_xlfn.XLOOKUP(AS34,Admin!$A$2:$A$601,Admin!$F$2:$F$601,"",0)</f>
        <v/>
      </c>
      <c r="AZ34">
        <f>COUNTIF(AY$7:AY34,AY34)</f>
        <v>23</v>
      </c>
      <c r="BA34" t="str">
        <f>IF(AW34=0,"",IF(AZ34&lt;3,COUNTIF(AZ$7:AZ34,"&lt;3"),0))</f>
        <v/>
      </c>
      <c r="BB34" t="str">
        <f t="shared" si="9"/>
        <v/>
      </c>
    </row>
    <row r="35" spans="1:54"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17</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21</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25</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20</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4"/>
      <c r="AX35" s="21" t="str">
        <f t="shared" si="8"/>
        <v/>
      </c>
      <c r="AY35" t="str">
        <f>_xlfn.XLOOKUP(AS35,Admin!$A$2:$A$601,Admin!$F$2:$F$601,"",0)</f>
        <v/>
      </c>
      <c r="AZ35">
        <f>COUNTIF(AY$7:AY35,AY35)</f>
        <v>24</v>
      </c>
      <c r="BA35" t="str">
        <f>IF(AW35=0,"",IF(AZ35&lt;3,COUNTIF(AZ$7:AZ35,"&lt;3"),0))</f>
        <v/>
      </c>
      <c r="BB35" t="str">
        <f t="shared" si="9"/>
        <v/>
      </c>
    </row>
    <row r="36" spans="1:54"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18</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22</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26</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21</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4"/>
      <c r="AX36" s="21" t="str">
        <f t="shared" si="8"/>
        <v/>
      </c>
      <c r="AY36" t="str">
        <f>_xlfn.XLOOKUP(AS36,Admin!$A$2:$A$601,Admin!$F$2:$F$601,"",0)</f>
        <v/>
      </c>
      <c r="AZ36">
        <f>COUNTIF(AY$7:AY36,AY36)</f>
        <v>25</v>
      </c>
      <c r="BA36" t="str">
        <f>IF(AW36=0,"",IF(AZ36&lt;3,COUNTIF(AZ$7:AZ36,"&lt;3"),0))</f>
        <v/>
      </c>
      <c r="BB36" t="str">
        <f t="shared" si="9"/>
        <v/>
      </c>
    </row>
    <row r="37" spans="1:54"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19</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23</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27</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22</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84"/>
      <c r="AX37" s="21" t="str">
        <f t="shared" si="8"/>
        <v/>
      </c>
      <c r="AY37" t="str">
        <f>_xlfn.XLOOKUP(AS37,Admin!$A$2:$A$601,Admin!$F$2:$F$601,"",0)</f>
        <v/>
      </c>
      <c r="AZ37">
        <f>COUNTIF(AY$7:AY37,AY37)</f>
        <v>26</v>
      </c>
      <c r="BA37" t="str">
        <f>IF(AW37=0,"",IF(AZ37&lt;3,COUNTIF(AZ$7:AZ37,"&lt;3"),0))</f>
        <v/>
      </c>
      <c r="BB37" t="str">
        <f t="shared" si="9"/>
        <v/>
      </c>
    </row>
    <row r="38" spans="1:54"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20</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24</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28</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23</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84"/>
      <c r="AX38" s="21" t="str">
        <f t="shared" si="8"/>
        <v/>
      </c>
      <c r="AY38" t="str">
        <f>_xlfn.XLOOKUP(AS38,Admin!$A$2:$A$601,Admin!$F$2:$F$601,"",0)</f>
        <v/>
      </c>
      <c r="AZ38">
        <f>COUNTIF(AY$7:AY38,AY38)</f>
        <v>27</v>
      </c>
      <c r="BA38" t="str">
        <f>IF(AW38=0,"",IF(AZ38&lt;3,COUNTIF(AZ$7:AZ38,"&lt;3"),0))</f>
        <v/>
      </c>
      <c r="BB38" t="str">
        <f t="shared" si="9"/>
        <v/>
      </c>
    </row>
    <row r="39" spans="1:54"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21</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25</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29</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24</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84"/>
      <c r="AX39" s="21" t="str">
        <f t="shared" si="8"/>
        <v/>
      </c>
      <c r="AY39" t="str">
        <f>_xlfn.XLOOKUP(AS39,Admin!$A$2:$A$601,Admin!$F$2:$F$601,"",0)</f>
        <v/>
      </c>
      <c r="AZ39">
        <f>COUNTIF(AY$7:AY39,AY39)</f>
        <v>28</v>
      </c>
      <c r="BA39" t="str">
        <f>IF(AW39=0,"",IF(AZ39&lt;3,COUNTIF(AZ$7:AZ39,"&lt;3"),0))</f>
        <v/>
      </c>
      <c r="BB39" t="str">
        <f t="shared" si="9"/>
        <v/>
      </c>
    </row>
    <row r="40" spans="1:54"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22</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26</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30</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25</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84"/>
      <c r="AX40" s="21" t="str">
        <f t="shared" si="8"/>
        <v/>
      </c>
      <c r="AY40" t="str">
        <f>_xlfn.XLOOKUP(AS40,Admin!$A$2:$A$601,Admin!$F$2:$F$601,"",0)</f>
        <v/>
      </c>
      <c r="AZ40">
        <f>COUNTIF(AY$7:AY40,AY40)</f>
        <v>29</v>
      </c>
      <c r="BA40" t="str">
        <f>IF(AW40=0,"",IF(AZ40&lt;3,COUNTIF(AZ$7:AZ40,"&lt;3"),0))</f>
        <v/>
      </c>
      <c r="BB40" t="str">
        <f t="shared" si="9"/>
        <v/>
      </c>
    </row>
    <row r="41" spans="1:54"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23</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27</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31</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26</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84"/>
      <c r="AX41" s="21" t="str">
        <f t="shared" si="8"/>
        <v/>
      </c>
      <c r="AY41" t="str">
        <f>_xlfn.XLOOKUP(AS41,Admin!$A$2:$A$601,Admin!$F$2:$F$601,"",0)</f>
        <v/>
      </c>
      <c r="AZ41">
        <f>COUNTIF(AY$7:AY41,AY41)</f>
        <v>30</v>
      </c>
      <c r="BA41" t="str">
        <f>IF(AW41=0,"",IF(AZ41&lt;3,COUNTIF(AZ$7:AZ41,"&lt;3"),0))</f>
        <v/>
      </c>
      <c r="BB41" t="str">
        <f t="shared" si="9"/>
        <v/>
      </c>
    </row>
    <row r="42" spans="1:54"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24</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28</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32</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27</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84"/>
      <c r="AX42" s="21" t="str">
        <f t="shared" si="8"/>
        <v/>
      </c>
      <c r="AY42" t="str">
        <f>_xlfn.XLOOKUP(AS42,Admin!$A$2:$A$601,Admin!$F$2:$F$601,"",0)</f>
        <v/>
      </c>
      <c r="AZ42">
        <f>COUNTIF(AY$7:AY42,AY42)</f>
        <v>31</v>
      </c>
      <c r="BA42" t="str">
        <f>IF(AW42=0,"",IF(AZ42&lt;3,COUNTIF(AZ$7:AZ42,"&lt;3"),0))</f>
        <v/>
      </c>
      <c r="BB42" t="str">
        <f t="shared" si="9"/>
        <v/>
      </c>
    </row>
    <row r="43" spans="1:54"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25</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29</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33</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28</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84"/>
      <c r="AX43" s="21" t="str">
        <f t="shared" si="8"/>
        <v/>
      </c>
      <c r="AY43" t="str">
        <f>_xlfn.XLOOKUP(AS43,Admin!$A$2:$A$601,Admin!$F$2:$F$601,"",0)</f>
        <v/>
      </c>
      <c r="AZ43">
        <f>COUNTIF(AY$7:AY43,AY43)</f>
        <v>32</v>
      </c>
      <c r="BA43" t="str">
        <f>IF(AW43=0,"",IF(AZ43&lt;3,COUNTIF(AZ$7:AZ43,"&lt;3"),0))</f>
        <v/>
      </c>
      <c r="BB43" t="str">
        <f t="shared" si="9"/>
        <v/>
      </c>
    </row>
    <row r="44" spans="1:54"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26</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30</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34</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29</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84"/>
      <c r="AX44" s="21" t="str">
        <f t="shared" si="8"/>
        <v/>
      </c>
      <c r="AY44" t="str">
        <f>_xlfn.XLOOKUP(AS44,Admin!$A$2:$A$601,Admin!$F$2:$F$601,"",0)</f>
        <v/>
      </c>
      <c r="AZ44">
        <f>COUNTIF(AY$7:AY44,AY44)</f>
        <v>33</v>
      </c>
      <c r="BA44" t="str">
        <f>IF(AW44=0,"",IF(AZ44&lt;3,COUNTIF(AZ$7:AZ44,"&lt;3"),0))</f>
        <v/>
      </c>
      <c r="BB44" t="str">
        <f t="shared" si="9"/>
        <v/>
      </c>
    </row>
    <row r="45" spans="1:54"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27</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31</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35</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30</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84"/>
      <c r="AX45" s="21" t="str">
        <f t="shared" si="8"/>
        <v/>
      </c>
      <c r="AY45" t="str">
        <f>_xlfn.XLOOKUP(AS45,Admin!$A$2:$A$601,Admin!$F$2:$F$601,"",0)</f>
        <v/>
      </c>
      <c r="AZ45">
        <f>COUNTIF(AY$7:AY45,AY45)</f>
        <v>34</v>
      </c>
      <c r="BA45" t="str">
        <f>IF(AW45=0,"",IF(AZ45&lt;3,COUNTIF(AZ$7:AZ45,"&lt;3"),0))</f>
        <v/>
      </c>
      <c r="BB45" t="str">
        <f t="shared" si="9"/>
        <v/>
      </c>
    </row>
    <row r="46" spans="1:54"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28</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32</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36</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31</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84"/>
      <c r="AX46" s="21" t="str">
        <f t="shared" si="8"/>
        <v/>
      </c>
      <c r="AY46" t="str">
        <f>_xlfn.XLOOKUP(AS46,Admin!$A$2:$A$601,Admin!$F$2:$F$601,"",0)</f>
        <v/>
      </c>
      <c r="AZ46">
        <f>COUNTIF(AY$7:AY46,AY46)</f>
        <v>35</v>
      </c>
      <c r="BA46" t="str">
        <f>IF(AW46=0,"",IF(AZ46&lt;3,COUNTIF(AZ$7:AZ46,"&lt;3"),0))</f>
        <v/>
      </c>
      <c r="BB46" t="str">
        <f t="shared" si="9"/>
        <v/>
      </c>
    </row>
    <row r="47" spans="1:54"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29</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33</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37</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32</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84"/>
      <c r="AX47" s="21" t="str">
        <f t="shared" si="8"/>
        <v/>
      </c>
      <c r="AY47" t="str">
        <f>_xlfn.XLOOKUP(AS47,Admin!$A$2:$A$601,Admin!$F$2:$F$601,"",0)</f>
        <v/>
      </c>
      <c r="AZ47">
        <f>COUNTIF(AY$7:AY47,AY47)</f>
        <v>36</v>
      </c>
      <c r="BA47" t="str">
        <f>IF(AW47=0,"",IF(AZ47&lt;3,COUNTIF(AZ$7:AZ47,"&lt;3"),0))</f>
        <v/>
      </c>
      <c r="BB47" t="str">
        <f t="shared" si="9"/>
        <v/>
      </c>
    </row>
    <row r="48" spans="1:54"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30</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34</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38</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33</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84"/>
      <c r="AX48" s="21" t="str">
        <f t="shared" si="8"/>
        <v/>
      </c>
      <c r="AY48" t="str">
        <f>_xlfn.XLOOKUP(AS48,Admin!$A$2:$A$601,Admin!$F$2:$F$601,"",0)</f>
        <v/>
      </c>
      <c r="AZ48">
        <f>COUNTIF(AY$7:AY48,AY48)</f>
        <v>37</v>
      </c>
      <c r="BA48" t="str">
        <f>IF(AW48=0,"",IF(AZ48&lt;3,COUNTIF(AZ$7:AZ48,"&lt;3"),0))</f>
        <v/>
      </c>
      <c r="BB48" t="str">
        <f t="shared" si="9"/>
        <v/>
      </c>
    </row>
    <row r="49" spans="1:54"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31</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35</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39</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34</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84"/>
      <c r="AX49" s="21" t="str">
        <f t="shared" si="8"/>
        <v/>
      </c>
      <c r="AY49" t="str">
        <f>_xlfn.XLOOKUP(AS49,Admin!$A$2:$A$601,Admin!$F$2:$F$601,"",0)</f>
        <v/>
      </c>
      <c r="AZ49">
        <f>COUNTIF(AY$7:AY49,AY49)</f>
        <v>38</v>
      </c>
      <c r="BA49" t="str">
        <f>IF(AW49=0,"",IF(AZ49&lt;3,COUNTIF(AZ$7:AZ49,"&lt;3"),0))</f>
        <v/>
      </c>
      <c r="BB49" t="str">
        <f t="shared" si="9"/>
        <v/>
      </c>
    </row>
    <row r="50" spans="1:54"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32</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36</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40</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35</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84"/>
      <c r="AX50" s="21" t="str">
        <f t="shared" si="8"/>
        <v/>
      </c>
      <c r="AY50" t="str">
        <f>_xlfn.XLOOKUP(AS50,Admin!$A$2:$A$601,Admin!$F$2:$F$601,"",0)</f>
        <v/>
      </c>
      <c r="AZ50">
        <f>COUNTIF(AY$7:AY50,AY50)</f>
        <v>39</v>
      </c>
      <c r="BA50" t="str">
        <f>IF(AW50=0,"",IF(AZ50&lt;3,COUNTIF(AZ$7:AZ50,"&lt;3"),0))</f>
        <v/>
      </c>
      <c r="BB50" t="str">
        <f t="shared" si="9"/>
        <v/>
      </c>
    </row>
  </sheetData>
  <sortState xmlns:xlrd2="http://schemas.microsoft.com/office/spreadsheetml/2017/richdata2" ref="AS7:AX50">
    <sortCondition ref="AX7:AX50"/>
  </sortState>
  <mergeCells count="6">
    <mergeCell ref="AS3:AX3"/>
    <mergeCell ref="A1:Q1"/>
    <mergeCell ref="A3:F3"/>
    <mergeCell ref="L3:Q3"/>
    <mergeCell ref="W3:AB3"/>
    <mergeCell ref="AH3:AM3"/>
  </mergeCells>
  <conditionalFormatting sqref="F7:F33">
    <cfRule type="duplicateValues" dxfId="69" priority="65"/>
  </conditionalFormatting>
  <conditionalFormatting sqref="Q7:Q33">
    <cfRule type="duplicateValues" dxfId="68" priority="64"/>
  </conditionalFormatting>
  <conditionalFormatting sqref="AB7:AB33">
    <cfRule type="duplicateValues" dxfId="67" priority="63"/>
  </conditionalFormatting>
  <conditionalFormatting sqref="AM7:AM33">
    <cfRule type="duplicateValues" dxfId="66" priority="62"/>
  </conditionalFormatting>
  <conditionalFormatting sqref="AX7:AX33">
    <cfRule type="duplicateValues" dxfId="65" priority="61"/>
  </conditionalFormatting>
  <conditionalFormatting sqref="B7:B50">
    <cfRule type="containsBlanks" dxfId="64" priority="17" stopIfTrue="1">
      <formula>LEN(TRIM(B7))=0</formula>
    </cfRule>
    <cfRule type="containsText" dxfId="63" priority="18" operator="containsText" text="U13B">
      <formula>NOT(ISERROR(SEARCH("U13B",B7)))</formula>
    </cfRule>
    <cfRule type="containsText" dxfId="62" priority="19" operator="containsText" text="U11">
      <formula>NOT(ISERROR(SEARCH("U11",B7)))</formula>
    </cfRule>
    <cfRule type="containsText" dxfId="61" priority="20" operator="containsText" text="U15">
      <formula>NOT(ISERROR(SEARCH("U15",B7)))</formula>
    </cfRule>
  </conditionalFormatting>
  <conditionalFormatting sqref="M7:M50">
    <cfRule type="containsBlanks" dxfId="60" priority="13" stopIfTrue="1">
      <formula>LEN(TRIM(M7))=0</formula>
    </cfRule>
    <cfRule type="containsText" dxfId="59" priority="14" operator="containsText" text="U13B">
      <formula>NOT(ISERROR(SEARCH("U13B",M7)))</formula>
    </cfRule>
    <cfRule type="containsText" dxfId="58" priority="15" operator="containsText" text="U11">
      <formula>NOT(ISERROR(SEARCH("U11",M7)))</formula>
    </cfRule>
    <cfRule type="containsText" dxfId="57" priority="16" operator="containsText" text="U15">
      <formula>NOT(ISERROR(SEARCH("U15",M7)))</formula>
    </cfRule>
  </conditionalFormatting>
  <conditionalFormatting sqref="X7:X50">
    <cfRule type="containsBlanks" dxfId="56" priority="9" stopIfTrue="1">
      <formula>LEN(TRIM(X7))=0</formula>
    </cfRule>
    <cfRule type="containsText" dxfId="55" priority="10" operator="containsText" text="U13B">
      <formula>NOT(ISERROR(SEARCH("U13B",X7)))</formula>
    </cfRule>
    <cfRule type="containsText" dxfId="54" priority="11" operator="containsText" text="U11">
      <formula>NOT(ISERROR(SEARCH("U11",X7)))</formula>
    </cfRule>
    <cfRule type="containsText" dxfId="53" priority="12" operator="containsText" text="U15">
      <formula>NOT(ISERROR(SEARCH("U15",X7)))</formula>
    </cfRule>
  </conditionalFormatting>
  <conditionalFormatting sqref="AI7:AI50">
    <cfRule type="containsBlanks" dxfId="52" priority="5" stopIfTrue="1">
      <formula>LEN(TRIM(AI7))=0</formula>
    </cfRule>
    <cfRule type="containsText" dxfId="51" priority="6" operator="containsText" text="U13B">
      <formula>NOT(ISERROR(SEARCH("U13B",AI7)))</formula>
    </cfRule>
    <cfRule type="containsText" dxfId="50" priority="7" operator="containsText" text="U11">
      <formula>NOT(ISERROR(SEARCH("U11",AI7)))</formula>
    </cfRule>
    <cfRule type="containsText" dxfId="49" priority="8" operator="containsText" text="U15">
      <formula>NOT(ISERROR(SEARCH("U15",AI7)))</formula>
    </cfRule>
  </conditionalFormatting>
  <conditionalFormatting sqref="AT7:AT50">
    <cfRule type="containsBlanks" dxfId="48" priority="1" stopIfTrue="1">
      <formula>LEN(TRIM(AT7))=0</formula>
    </cfRule>
    <cfRule type="containsText" dxfId="47" priority="2" operator="containsText" text="U13B">
      <formula>NOT(ISERROR(SEARCH("U13B",AT7)))</formula>
    </cfRule>
    <cfRule type="containsText" dxfId="46" priority="3" operator="containsText" text="U11">
      <formula>NOT(ISERROR(SEARCH("U11",AT7)))</formula>
    </cfRule>
    <cfRule type="containsText" dxfId="45" priority="4" operator="containsText" text="U15">
      <formula>NOT(ISERROR(SEARCH("U15",AT7)))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sortu13gf">
                <anchor moveWithCells="1" sizeWithCells="1">
                  <from>
                    <xdr:col>2</xdr:col>
                    <xdr:colOff>438150</xdr:colOff>
                    <xdr:row>0</xdr:row>
                    <xdr:rowOff>63500</xdr:rowOff>
                  </from>
                  <to>
                    <xdr:col>4</xdr:col>
                    <xdr:colOff>19050</xdr:colOff>
                    <xdr:row>0</xdr:row>
                    <xdr:rowOff>317500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88E4-7DB2-402B-BD4F-5452DEA50685}">
  <sheetPr codeName="Sheet18">
    <tabColor theme="9" tint="0.59999389629810485"/>
  </sheetPr>
  <dimension ref="A1:BB50"/>
  <sheetViews>
    <sheetView topLeftCell="AI1" workbookViewId="0">
      <selection activeCell="AS6" sqref="AS6:AX50"/>
    </sheetView>
  </sheetViews>
  <sheetFormatPr defaultRowHeight="14.5" x14ac:dyDescent="0.35"/>
  <cols>
    <col min="1" max="2" width="8.7265625" customWidth="1"/>
    <col min="3" max="3" width="15.26953125" customWidth="1"/>
    <col min="4" max="4" width="18" customWidth="1"/>
    <col min="5" max="5" width="8.7265625" style="123" customWidth="1"/>
    <col min="6" max="6" width="8.7265625" customWidth="1"/>
    <col min="7" max="9" width="8.7265625" hidden="1" customWidth="1"/>
    <col min="10" max="13" width="8.7265625" customWidth="1"/>
    <col min="14" max="14" width="15.26953125" customWidth="1"/>
    <col min="15" max="15" width="18" customWidth="1"/>
    <col min="16" max="16" width="8.7265625" style="123" customWidth="1"/>
    <col min="17" max="17" width="8.7265625" customWidth="1"/>
    <col min="18" max="20" width="8.7265625" hidden="1" customWidth="1"/>
    <col min="21" max="21" width="8.7265625" customWidth="1"/>
    <col min="25" max="25" width="15.26953125" customWidth="1"/>
    <col min="26" max="26" width="18" customWidth="1"/>
    <col min="27" max="27" width="8.7265625" style="127"/>
    <col min="29" max="31" width="8.7265625" hidden="1" customWidth="1"/>
    <col min="32" max="32" width="8.7265625" customWidth="1"/>
    <col min="36" max="36" width="15.7265625" customWidth="1"/>
    <col min="37" max="37" width="21" customWidth="1"/>
    <col min="38" max="38" width="8.7265625" style="127"/>
    <col min="40" max="42" width="8.7265625" hidden="1" customWidth="1"/>
    <col min="43" max="43" width="8.7265625" customWidth="1"/>
    <col min="47" max="47" width="15.26953125" customWidth="1"/>
    <col min="48" max="48" width="14.81640625" customWidth="1"/>
    <col min="49" max="49" width="8.7265625" style="123"/>
    <col min="51" max="53" width="8.7265625" hidden="1" customWidth="1"/>
    <col min="54" max="54" width="8.7265625" customWidth="1"/>
  </cols>
  <sheetData>
    <row r="1" spans="1:54" ht="31" x14ac:dyDescent="0.7">
      <c r="A1" s="157" t="s">
        <v>560</v>
      </c>
      <c r="B1" s="157"/>
      <c r="C1" s="157"/>
      <c r="D1" s="157"/>
      <c r="E1" s="157"/>
      <c r="F1" s="157"/>
      <c r="G1" s="157"/>
      <c r="H1" s="157"/>
      <c r="I1" s="157"/>
      <c r="J1" s="157"/>
      <c r="K1" s="157"/>
      <c r="L1" s="157"/>
      <c r="M1" s="157"/>
      <c r="N1" s="157"/>
      <c r="O1" s="157"/>
      <c r="P1" s="157"/>
      <c r="Q1" s="168"/>
      <c r="R1" s="82"/>
      <c r="S1" s="82"/>
      <c r="T1" s="82"/>
      <c r="U1" s="82"/>
      <c r="V1" s="48"/>
      <c r="W1" s="48"/>
      <c r="X1" s="48"/>
      <c r="Y1" s="48"/>
      <c r="Z1" s="48"/>
      <c r="AA1" s="124"/>
      <c r="AB1" s="48"/>
      <c r="AC1" s="48"/>
      <c r="AD1" s="48"/>
      <c r="AE1" s="48"/>
      <c r="AF1" s="48"/>
      <c r="AG1" s="48"/>
      <c r="AH1" s="48"/>
    </row>
    <row r="3" spans="1:54" x14ac:dyDescent="0.35">
      <c r="A3" s="161" t="s">
        <v>61</v>
      </c>
      <c r="B3" s="161"/>
      <c r="C3" s="161"/>
      <c r="D3" s="161"/>
      <c r="E3" s="161"/>
      <c r="F3" s="161"/>
      <c r="G3" s="60"/>
      <c r="H3" s="60"/>
      <c r="I3" s="60"/>
      <c r="J3" s="60"/>
      <c r="L3" s="161" t="s">
        <v>57</v>
      </c>
      <c r="M3" s="161"/>
      <c r="N3" s="161"/>
      <c r="O3" s="161"/>
      <c r="P3" s="161"/>
      <c r="Q3" s="161"/>
      <c r="R3" s="60"/>
      <c r="S3" s="60"/>
      <c r="T3" s="60"/>
      <c r="U3" s="60"/>
      <c r="W3" s="160" t="s">
        <v>63</v>
      </c>
      <c r="X3" s="160"/>
      <c r="Y3" s="160"/>
      <c r="Z3" s="160"/>
      <c r="AA3" s="160"/>
      <c r="AB3" s="160"/>
      <c r="AC3" s="56"/>
      <c r="AD3" s="56"/>
      <c r="AE3" s="56"/>
      <c r="AF3" s="56"/>
      <c r="AH3" s="162" t="s">
        <v>46</v>
      </c>
      <c r="AI3" s="162"/>
      <c r="AJ3" s="162"/>
      <c r="AK3" s="162"/>
      <c r="AL3" s="162"/>
      <c r="AM3" s="162"/>
      <c r="AN3" s="61"/>
      <c r="AO3" s="61"/>
      <c r="AP3" s="61"/>
      <c r="AQ3" s="61"/>
      <c r="AS3" s="166" t="s">
        <v>64</v>
      </c>
      <c r="AT3" s="166"/>
      <c r="AU3" s="166"/>
      <c r="AV3" s="166"/>
      <c r="AW3" s="166"/>
      <c r="AX3" s="166"/>
      <c r="AY3" s="59"/>
      <c r="AZ3" s="59"/>
      <c r="BA3" s="59"/>
      <c r="BB3" s="59"/>
    </row>
    <row r="4" spans="1:54"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4"/>
      <c r="AT4" s="44"/>
      <c r="AU4" s="44"/>
      <c r="AV4" s="44"/>
      <c r="AW4" s="131"/>
      <c r="AX4" s="44"/>
      <c r="AY4" s="44"/>
      <c r="AZ4" s="44"/>
      <c r="BA4" s="44"/>
      <c r="BB4" s="44"/>
    </row>
    <row r="5" spans="1:54"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4" t="s">
        <v>42</v>
      </c>
      <c r="AT5" s="44"/>
      <c r="AU5" s="44"/>
      <c r="AV5" s="44"/>
      <c r="AW5" s="131"/>
      <c r="AX5" s="44"/>
      <c r="AY5" s="44"/>
      <c r="AZ5" s="44"/>
      <c r="BA5" s="44"/>
      <c r="BB5" s="44"/>
    </row>
    <row r="6" spans="1:54" x14ac:dyDescent="0.35">
      <c r="A6" s="21" t="s">
        <v>29</v>
      </c>
      <c r="B6" s="21" t="s">
        <v>53</v>
      </c>
      <c r="C6" s="21" t="s">
        <v>54</v>
      </c>
      <c r="D6" s="21" t="s">
        <v>55</v>
      </c>
      <c r="E6" s="122" t="s">
        <v>56</v>
      </c>
      <c r="F6" s="21" t="s">
        <v>44</v>
      </c>
      <c r="G6" s="64" t="s">
        <v>22</v>
      </c>
      <c r="H6" s="64"/>
      <c r="I6" s="64"/>
      <c r="J6" s="64" t="s">
        <v>71</v>
      </c>
      <c r="L6" s="21" t="s">
        <v>29</v>
      </c>
      <c r="M6" s="21" t="s">
        <v>53</v>
      </c>
      <c r="N6" s="21" t="s">
        <v>54</v>
      </c>
      <c r="O6" s="21" t="s">
        <v>55</v>
      </c>
      <c r="P6" s="122" t="s">
        <v>56</v>
      </c>
      <c r="Q6" s="21" t="s">
        <v>44</v>
      </c>
      <c r="R6" s="64" t="s">
        <v>22</v>
      </c>
      <c r="S6" s="64"/>
      <c r="T6" s="64"/>
      <c r="U6" s="64" t="s">
        <v>71</v>
      </c>
      <c r="W6" s="21" t="s">
        <v>29</v>
      </c>
      <c r="X6" s="21" t="s">
        <v>53</v>
      </c>
      <c r="Y6" s="21" t="s">
        <v>54</v>
      </c>
      <c r="Z6" s="21" t="s">
        <v>55</v>
      </c>
      <c r="AA6" s="126" t="s">
        <v>56</v>
      </c>
      <c r="AB6" s="21" t="s">
        <v>44</v>
      </c>
      <c r="AC6" s="64" t="s">
        <v>22</v>
      </c>
      <c r="AD6" s="64"/>
      <c r="AE6" s="64"/>
      <c r="AF6" s="64" t="s">
        <v>71</v>
      </c>
      <c r="AH6" s="21" t="s">
        <v>29</v>
      </c>
      <c r="AI6" s="21" t="s">
        <v>53</v>
      </c>
      <c r="AJ6" s="21" t="s">
        <v>54</v>
      </c>
      <c r="AK6" s="21" t="s">
        <v>55</v>
      </c>
      <c r="AL6" s="126" t="s">
        <v>59</v>
      </c>
      <c r="AM6" s="21" t="s">
        <v>44</v>
      </c>
      <c r="AN6" s="64" t="s">
        <v>22</v>
      </c>
      <c r="AO6" s="64"/>
      <c r="AP6" s="64"/>
      <c r="AQ6" s="64" t="s">
        <v>71</v>
      </c>
      <c r="AS6" s="21" t="s">
        <v>29</v>
      </c>
      <c r="AT6" s="21" t="s">
        <v>53</v>
      </c>
      <c r="AU6" s="21" t="s">
        <v>54</v>
      </c>
      <c r="AV6" s="21" t="s">
        <v>55</v>
      </c>
      <c r="AW6" s="122" t="s">
        <v>56</v>
      </c>
      <c r="AX6" s="21" t="s">
        <v>44</v>
      </c>
      <c r="AY6" s="64" t="s">
        <v>22</v>
      </c>
      <c r="AZ6" s="64"/>
      <c r="BA6" s="64"/>
      <c r="BB6" s="64" t="s">
        <v>71</v>
      </c>
    </row>
    <row r="7" spans="1:54" x14ac:dyDescent="0.35">
      <c r="A7" s="45">
        <v>482</v>
      </c>
      <c r="B7" s="21" t="str">
        <f>_xlfn.XLOOKUP(A7,Admin!$A$2:$A$601,Admin!$C$2:$C$601,"",0)</f>
        <v>U15B PR</v>
      </c>
      <c r="C7" s="21" t="str">
        <f>_xlfn.XLOOKUP(A7,Admin!$A$2:$A$601,Admin!$D$2:$D$601,"",0)</f>
        <v>Charlie</v>
      </c>
      <c r="D7" s="21" t="str">
        <f>_xlfn.XLOOKUP(A7,Admin!$A$2:$A$601,Admin!$E$2:$E$601,"",0)</f>
        <v>stevens</v>
      </c>
      <c r="E7" s="84">
        <v>1.68</v>
      </c>
      <c r="F7" s="21">
        <f t="shared" ref="F7:F50" si="0">IFERROR(RANK(E7,E$7:E$50,0),"")</f>
        <v>1</v>
      </c>
      <c r="G7" t="str">
        <f>_xlfn.XLOOKUP(A7,Admin!$A$2:$A$601,Admin!$F$2:$F$601,"",0)</f>
        <v>PR</v>
      </c>
      <c r="H7">
        <f>COUNTIF(G$7:G7,G7)</f>
        <v>1</v>
      </c>
      <c r="I7">
        <f>IF(E7=0,"",IF(H7&lt;3,COUNTIF(H$7:H7,"&lt;3"),0))</f>
        <v>1</v>
      </c>
      <c r="J7">
        <f t="shared" ref="J7:J50" si="1">IFERROR(IF(I7&gt;0,VLOOKUP(MIN(F7,I7),scoretb,2,FALSE),""),"")</f>
        <v>12</v>
      </c>
      <c r="L7" s="45"/>
      <c r="M7" s="21" t="str">
        <f>_xlfn.XLOOKUP(L7,Admin!$A$2:$A$601,Admin!$C$2:$C$601,"",0)</f>
        <v/>
      </c>
      <c r="N7" s="21" t="str">
        <f>_xlfn.XLOOKUP(L7,Admin!$A$2:$A$601,Admin!$D$2:$D$601,"",0)</f>
        <v/>
      </c>
      <c r="O7" s="21" t="str">
        <f>_xlfn.XLOOKUP(L7,Admin!$A$2:$A$601,Admin!$E$2:$E$601,"",0)</f>
        <v/>
      </c>
      <c r="P7" s="84"/>
      <c r="Q7" s="21" t="str">
        <f t="shared" ref="Q7:Q50" si="2">IFERROR(RANK(P7,P$7:P$50,0),"")</f>
        <v/>
      </c>
      <c r="R7" t="str">
        <f>_xlfn.XLOOKUP(L7,Admin!$A$2:$A$601,Admin!$F$2:$F$601,"",0)</f>
        <v/>
      </c>
      <c r="S7">
        <f>COUNTIF(R$7:R7,R7)</f>
        <v>1</v>
      </c>
      <c r="T7" t="str">
        <f>IF(P7=0,"",IF(S7&lt;3,COUNTIF(S$7:S7,"&lt;3"),0))</f>
        <v/>
      </c>
      <c r="U7" t="str">
        <f t="shared" ref="U7:U50" si="3">IFERROR(IF(T7&gt;0,VLOOKUP(MIN(Q7,T7),scoretb,2,FALSE),""),"")</f>
        <v/>
      </c>
      <c r="W7" s="45">
        <v>180</v>
      </c>
      <c r="X7" s="21" t="str">
        <f>_xlfn.XLOOKUP(W7,Admin!$A$2:$A$601,Admin!$C$2:$C$601,"",0)</f>
        <v>U15B BAC</v>
      </c>
      <c r="Y7" s="21" t="str">
        <f>_xlfn.XLOOKUP(W7,Admin!$A$2:$A$601,Admin!$D$2:$D$601,"",0)</f>
        <v>Thomas</v>
      </c>
      <c r="Z7" s="21" t="str">
        <f>_xlfn.XLOOKUP(W7,Admin!$A$2:$A$601,Admin!$E$2:$E$601,"",0)</f>
        <v>Taylor</v>
      </c>
      <c r="AA7" s="114">
        <v>37</v>
      </c>
      <c r="AB7" s="21">
        <f t="shared" ref="AB7:AB50" si="4">IFERROR(RANK(AA7,AA$7:AA$50,0),"")</f>
        <v>1</v>
      </c>
      <c r="AC7" t="str">
        <f>_xlfn.XLOOKUP(W7,Admin!$A$2:$A$601,Admin!$F$2:$F$601,"",0)</f>
        <v>BAC</v>
      </c>
      <c r="AD7">
        <f>COUNTIF(AC$7:AC7,AC7)</f>
        <v>1</v>
      </c>
      <c r="AE7">
        <f>IF(AA7=0,"",IF(AD7&lt;3,COUNTIF(AD$7:AD7,"&lt;3"),0))</f>
        <v>1</v>
      </c>
      <c r="AF7">
        <f t="shared" ref="AF7:AF50" si="5">IFERROR(IF(AE7&gt;0,VLOOKUP(MIN(AB7,AE7),scoretb,2,FALSE),""),"")</f>
        <v>12</v>
      </c>
      <c r="AH7" s="45">
        <v>496</v>
      </c>
      <c r="AI7" s="21" t="str">
        <f>_xlfn.XLOOKUP(AH7,Admin!$A$2:$A$601,Admin!$C$2:$C$601,"",0)</f>
        <v>U15B PR</v>
      </c>
      <c r="AJ7" s="21" t="str">
        <f>_xlfn.XLOOKUP(AH7,Admin!$A$2:$A$601,Admin!$D$2:$D$601,"",0)</f>
        <v>Owen</v>
      </c>
      <c r="AK7" s="21" t="str">
        <f>_xlfn.XLOOKUP(AH7,Admin!$A$2:$A$601,Admin!$E$2:$E$601,"",0)</f>
        <v>Maguire</v>
      </c>
      <c r="AL7" s="114">
        <v>53</v>
      </c>
      <c r="AM7" s="21">
        <f t="shared" ref="AM7:AM50" si="6">IFERROR(RANK(AL7,AL$7:AL$50,0),"")</f>
        <v>1</v>
      </c>
      <c r="AN7" t="str">
        <f>_xlfn.XLOOKUP(AH7,Admin!$A$2:$A$601,Admin!$F$2:$F$601,"",0)</f>
        <v>PR</v>
      </c>
      <c r="AO7">
        <f>COUNTIF(AN$7:AN7,AN7)</f>
        <v>1</v>
      </c>
      <c r="AP7">
        <f>IF(AL7=0,"",IF(AO7&lt;3,COUNTIF(AO$7:AO7,"&lt;3"),0))</f>
        <v>1</v>
      </c>
      <c r="AQ7">
        <f t="shared" ref="AQ7:AQ50" si="7">IFERROR(IF(AP7&gt;0,VLOOKUP(MIN(AM7,AP7),scoretb,2,FALSE),""),"")</f>
        <v>12</v>
      </c>
      <c r="AS7" s="45">
        <v>496</v>
      </c>
      <c r="AT7" s="21" t="str">
        <f>_xlfn.XLOOKUP(AS7,Admin!$A$2:$A$601,Admin!$C$2:$C$601,"",0)</f>
        <v>U15B PR</v>
      </c>
      <c r="AU7" s="21" t="str">
        <f>_xlfn.XLOOKUP(AS7,Admin!$A$2:$A$601,Admin!$D$2:$D$601,"",0)</f>
        <v>Owen</v>
      </c>
      <c r="AV7" s="21" t="str">
        <f>_xlfn.XLOOKUP(AS7,Admin!$A$2:$A$601,Admin!$E$2:$E$601,"",0)</f>
        <v>Maguire</v>
      </c>
      <c r="AW7" s="84">
        <v>5.51</v>
      </c>
      <c r="AX7" s="21">
        <f t="shared" ref="AX7:AX50" si="8">IFERROR(RANK(AW7,AW$7:AW$50,0),"")</f>
        <v>1</v>
      </c>
      <c r="AY7" t="str">
        <f>_xlfn.XLOOKUP(AS7,Admin!$A$2:$A$601,Admin!$F$2:$F$601,"",0)</f>
        <v>PR</v>
      </c>
      <c r="AZ7">
        <f>COUNTIF(AY$7:AY7,AY7)</f>
        <v>1</v>
      </c>
      <c r="BA7">
        <f>IF(AW7=0,"",IF(AZ7&lt;3,COUNTIF(AZ$7:AZ7,"&lt;3"),0))</f>
        <v>1</v>
      </c>
      <c r="BB7">
        <f t="shared" ref="BB7:BB50" si="9">IFERROR(IF(BA7&gt;0,VLOOKUP(MIN(AX7,BA7),scoretb,2,FALSE),""),"")</f>
        <v>12</v>
      </c>
    </row>
    <row r="8" spans="1:54" x14ac:dyDescent="0.35">
      <c r="A8" s="45">
        <v>180</v>
      </c>
      <c r="B8" s="21" t="str">
        <f>_xlfn.XLOOKUP(A8,Admin!$A$2:$A$601,Admin!$C$2:$C$601,"",0)</f>
        <v>U15B BAC</v>
      </c>
      <c r="C8" s="21" t="str">
        <f>_xlfn.XLOOKUP(A8,Admin!$A$2:$A$601,Admin!$D$2:$D$601,"",0)</f>
        <v>Thomas</v>
      </c>
      <c r="D8" s="21" t="str">
        <f>_xlfn.XLOOKUP(A8,Admin!$A$2:$A$601,Admin!$E$2:$E$601,"",0)</f>
        <v>Taylor</v>
      </c>
      <c r="E8" s="84">
        <v>1.67</v>
      </c>
      <c r="F8" s="21">
        <f t="shared" si="0"/>
        <v>2</v>
      </c>
      <c r="G8" t="str">
        <f>_xlfn.XLOOKUP(A8,Admin!$A$2:$A$601,Admin!$F$2:$F$601,"",0)</f>
        <v>BAC</v>
      </c>
      <c r="H8">
        <f>COUNTIF(G$7:G8,G8)</f>
        <v>1</v>
      </c>
      <c r="I8">
        <f>IF(E8=0,"",IF(H8&lt;3,COUNTIF(H$7:H8,"&lt;3"),0))</f>
        <v>2</v>
      </c>
      <c r="J8">
        <f t="shared" si="1"/>
        <v>11</v>
      </c>
      <c r="L8" s="45"/>
      <c r="M8" s="21" t="str">
        <f>_xlfn.XLOOKUP(L8,Admin!$A$2:$A$601,Admin!$C$2:$C$601,"",0)</f>
        <v/>
      </c>
      <c r="N8" s="21" t="str">
        <f>_xlfn.XLOOKUP(L8,Admin!$A$2:$A$601,Admin!$D$2:$D$601,"",0)</f>
        <v/>
      </c>
      <c r="O8" s="21" t="str">
        <f>_xlfn.XLOOKUP(L8,Admin!$A$2:$A$601,Admin!$E$2:$E$601,"",0)</f>
        <v/>
      </c>
      <c r="P8" s="84"/>
      <c r="Q8" s="21" t="str">
        <f t="shared" si="2"/>
        <v/>
      </c>
      <c r="R8" t="str">
        <f>_xlfn.XLOOKUP(L8,Admin!$A$2:$A$601,Admin!$F$2:$F$601,"",0)</f>
        <v/>
      </c>
      <c r="S8">
        <f>COUNTIF(R$7:R8,R8)</f>
        <v>2</v>
      </c>
      <c r="T8" t="str">
        <f>IF(P8=0,"",IF(S8&lt;3,COUNTIF(S$7:S8,"&lt;3"),0))</f>
        <v/>
      </c>
      <c r="U8" t="str">
        <f t="shared" si="3"/>
        <v/>
      </c>
      <c r="W8" s="45">
        <v>496</v>
      </c>
      <c r="X8" s="21" t="str">
        <f>_xlfn.XLOOKUP(W8,Admin!$A$2:$A$601,Admin!$C$2:$C$601,"",0)</f>
        <v>U15B PR</v>
      </c>
      <c r="Y8" s="21" t="str">
        <f>_xlfn.XLOOKUP(W8,Admin!$A$2:$A$601,Admin!$D$2:$D$601,"",0)</f>
        <v>Owen</v>
      </c>
      <c r="Z8" s="21" t="str">
        <f>_xlfn.XLOOKUP(W8,Admin!$A$2:$A$601,Admin!$E$2:$E$601,"",0)</f>
        <v>Maguire</v>
      </c>
      <c r="AA8" s="114">
        <v>36</v>
      </c>
      <c r="AB8" s="21">
        <f t="shared" si="4"/>
        <v>2</v>
      </c>
      <c r="AC8" t="str">
        <f>_xlfn.XLOOKUP(W8,Admin!$A$2:$A$601,Admin!$F$2:$F$601,"",0)</f>
        <v>PR</v>
      </c>
      <c r="AD8">
        <f>COUNTIF(AC$7:AC8,AC8)</f>
        <v>1</v>
      </c>
      <c r="AE8">
        <f>IF(AA8=0,"",IF(AD8&lt;3,COUNTIF(AD$7:AD8,"&lt;3"),0))</f>
        <v>2</v>
      </c>
      <c r="AF8">
        <f t="shared" si="5"/>
        <v>11</v>
      </c>
      <c r="AH8" s="45">
        <v>486</v>
      </c>
      <c r="AI8" s="21" t="str">
        <f>_xlfn.XLOOKUP(AH8,Admin!$A$2:$A$601,Admin!$C$2:$C$601,"",0)</f>
        <v>U15B PR</v>
      </c>
      <c r="AJ8" s="21" t="str">
        <f>_xlfn.XLOOKUP(AH8,Admin!$A$2:$A$601,Admin!$D$2:$D$601,"",0)</f>
        <v>Theo</v>
      </c>
      <c r="AK8" s="21" t="str">
        <f>_xlfn.XLOOKUP(AH8,Admin!$A$2:$A$601,Admin!$E$2:$E$601,"",0)</f>
        <v>stevens</v>
      </c>
      <c r="AL8" s="114">
        <v>52</v>
      </c>
      <c r="AM8" s="21">
        <f t="shared" si="6"/>
        <v>2</v>
      </c>
      <c r="AN8" t="str">
        <f>_xlfn.XLOOKUP(AH8,Admin!$A$2:$A$601,Admin!$F$2:$F$601,"",0)</f>
        <v>PR</v>
      </c>
      <c r="AO8">
        <f>COUNTIF(AN$7:AN8,AN8)</f>
        <v>2</v>
      </c>
      <c r="AP8">
        <f>IF(AL8=0,"",IF(AO8&lt;3,COUNTIF(AO$7:AO8,"&lt;3"),0))</f>
        <v>2</v>
      </c>
      <c r="AQ8">
        <f t="shared" si="7"/>
        <v>11</v>
      </c>
      <c r="AS8" s="45">
        <v>180</v>
      </c>
      <c r="AT8" s="21" t="str">
        <f>_xlfn.XLOOKUP(AS8,Admin!$A$2:$A$601,Admin!$C$2:$C$601,"",0)</f>
        <v>U15B BAC</v>
      </c>
      <c r="AU8" s="21" t="str">
        <f>_xlfn.XLOOKUP(AS8,Admin!$A$2:$A$601,Admin!$D$2:$D$601,"",0)</f>
        <v>Thomas</v>
      </c>
      <c r="AV8" s="21" t="str">
        <f>_xlfn.XLOOKUP(AS8,Admin!$A$2:$A$601,Admin!$E$2:$E$601,"",0)</f>
        <v>Taylor</v>
      </c>
      <c r="AW8" s="84">
        <v>4.55</v>
      </c>
      <c r="AX8" s="21">
        <f t="shared" si="8"/>
        <v>2</v>
      </c>
      <c r="AY8" t="str">
        <f>_xlfn.XLOOKUP(AS8,Admin!$A$2:$A$601,Admin!$F$2:$F$601,"",0)</f>
        <v>BAC</v>
      </c>
      <c r="AZ8">
        <f>COUNTIF(AY$7:AY8,AY8)</f>
        <v>1</v>
      </c>
      <c r="BA8">
        <f>IF(AW8=0,"",IF(AZ8&lt;3,COUNTIF(AZ$7:AZ8,"&lt;3"),0))</f>
        <v>2</v>
      </c>
      <c r="BB8">
        <f t="shared" si="9"/>
        <v>11</v>
      </c>
    </row>
    <row r="9" spans="1:54" x14ac:dyDescent="0.35">
      <c r="A9" s="45">
        <v>486</v>
      </c>
      <c r="B9" s="21" t="str">
        <f>_xlfn.XLOOKUP(A9,Admin!$A$2:$A$601,Admin!$C$2:$C$601,"",0)</f>
        <v>U15B PR</v>
      </c>
      <c r="C9" s="21" t="str">
        <f>_xlfn.XLOOKUP(A9,Admin!$A$2:$A$601,Admin!$D$2:$D$601,"",0)</f>
        <v>Theo</v>
      </c>
      <c r="D9" s="21" t="str">
        <f>_xlfn.XLOOKUP(A9,Admin!$A$2:$A$601,Admin!$E$2:$E$601,"",0)</f>
        <v>stevens</v>
      </c>
      <c r="E9" s="84">
        <v>1.59</v>
      </c>
      <c r="F9" s="21">
        <f t="shared" si="0"/>
        <v>3</v>
      </c>
      <c r="G9" t="str">
        <f>_xlfn.XLOOKUP(A9,Admin!$A$2:$A$601,Admin!$F$2:$F$601,"",0)</f>
        <v>PR</v>
      </c>
      <c r="H9">
        <f>COUNTIF(G$7:G9,G9)</f>
        <v>2</v>
      </c>
      <c r="I9">
        <f>IF(E9=0,"",IF(H9&lt;3,COUNTIF(H$7:H9,"&lt;3"),0))</f>
        <v>3</v>
      </c>
      <c r="J9">
        <f t="shared" si="1"/>
        <v>10</v>
      </c>
      <c r="L9" s="45"/>
      <c r="M9" s="21" t="str">
        <f>_xlfn.XLOOKUP(L9,Admin!$A$2:$A$601,Admin!$C$2:$C$601,"",0)</f>
        <v/>
      </c>
      <c r="N9" s="21" t="str">
        <f>_xlfn.XLOOKUP(L9,Admin!$A$2:$A$601,Admin!$D$2:$D$601,"",0)</f>
        <v/>
      </c>
      <c r="O9" s="21" t="str">
        <f>_xlfn.XLOOKUP(L9,Admin!$A$2:$A$601,Admin!$E$2:$E$601,"",0)</f>
        <v/>
      </c>
      <c r="P9" s="84"/>
      <c r="Q9" s="21" t="str">
        <f t="shared" si="2"/>
        <v/>
      </c>
      <c r="R9" t="str">
        <f>_xlfn.XLOOKUP(L9,Admin!$A$2:$A$601,Admin!$F$2:$F$601,"",0)</f>
        <v/>
      </c>
      <c r="S9">
        <f>COUNTIF(R$7:R9,R9)</f>
        <v>3</v>
      </c>
      <c r="T9" t="str">
        <f>IF(P9=0,"",IF(S9&lt;3,COUNTIF(S$7:S9,"&lt;3"),0))</f>
        <v/>
      </c>
      <c r="U9" t="str">
        <f t="shared" si="3"/>
        <v/>
      </c>
      <c r="W9" s="45">
        <v>486</v>
      </c>
      <c r="X9" s="21" t="str">
        <f>_xlfn.XLOOKUP(W9,Admin!$A$2:$A$601,Admin!$C$2:$C$601,"",0)</f>
        <v>U15B PR</v>
      </c>
      <c r="Y9" s="21" t="str">
        <f>_xlfn.XLOOKUP(W9,Admin!$A$2:$A$601,Admin!$D$2:$D$601,"",0)</f>
        <v>Theo</v>
      </c>
      <c r="Z9" s="21" t="str">
        <f>_xlfn.XLOOKUP(W9,Admin!$A$2:$A$601,Admin!$E$2:$E$601,"",0)</f>
        <v>stevens</v>
      </c>
      <c r="AA9" s="114">
        <v>28</v>
      </c>
      <c r="AB9" s="21">
        <f t="shared" si="4"/>
        <v>3</v>
      </c>
      <c r="AC9" t="str">
        <f>_xlfn.XLOOKUP(W9,Admin!$A$2:$A$601,Admin!$F$2:$F$601,"",0)</f>
        <v>PR</v>
      </c>
      <c r="AD9">
        <f>COUNTIF(AC$7:AC9,AC9)</f>
        <v>2</v>
      </c>
      <c r="AE9">
        <f>IF(AA9=0,"",IF(AD9&lt;3,COUNTIF(AD$7:AD9,"&lt;3"),0))</f>
        <v>3</v>
      </c>
      <c r="AF9">
        <f t="shared" si="5"/>
        <v>10</v>
      </c>
      <c r="AH9" s="45">
        <v>482</v>
      </c>
      <c r="AI9" s="21" t="str">
        <f>_xlfn.XLOOKUP(AH9,Admin!$A$2:$A$601,Admin!$C$2:$C$601,"",0)</f>
        <v>U15B PR</v>
      </c>
      <c r="AJ9" s="21" t="str">
        <f>_xlfn.XLOOKUP(AH9,Admin!$A$2:$A$601,Admin!$D$2:$D$601,"",0)</f>
        <v>Charlie</v>
      </c>
      <c r="AK9" s="21" t="str">
        <f>_xlfn.XLOOKUP(AH9,Admin!$A$2:$A$601,Admin!$E$2:$E$601,"",0)</f>
        <v>stevens</v>
      </c>
      <c r="AL9" s="114">
        <v>44</v>
      </c>
      <c r="AM9" s="21">
        <f t="shared" si="6"/>
        <v>3</v>
      </c>
      <c r="AN9" t="str">
        <f>_xlfn.XLOOKUP(AH9,Admin!$A$2:$A$601,Admin!$F$2:$F$601,"",0)</f>
        <v>PR</v>
      </c>
      <c r="AO9">
        <f>COUNTIF(AN$7:AN9,AN9)</f>
        <v>3</v>
      </c>
      <c r="AP9">
        <f>IF(AL9=0,"",IF(AO9&lt;3,COUNTIF(AO$7:AO9,"&lt;3"),0))</f>
        <v>0</v>
      </c>
      <c r="AQ9" t="str">
        <f t="shared" si="7"/>
        <v/>
      </c>
      <c r="AS9" s="45"/>
      <c r="AT9" s="21" t="str">
        <f>_xlfn.XLOOKUP(AS9,Admin!$A$2:$A$601,Admin!$C$2:$C$601,"",0)</f>
        <v/>
      </c>
      <c r="AU9" s="21" t="str">
        <f>_xlfn.XLOOKUP(AS9,Admin!$A$2:$A$601,Admin!$D$2:$D$601,"",0)</f>
        <v/>
      </c>
      <c r="AV9" s="21" t="str">
        <f>_xlfn.XLOOKUP(AS9,Admin!$A$2:$A$601,Admin!$E$2:$E$601,"",0)</f>
        <v/>
      </c>
      <c r="AW9" s="84"/>
      <c r="AX9" s="21" t="str">
        <f t="shared" si="8"/>
        <v/>
      </c>
      <c r="AY9" t="str">
        <f>_xlfn.XLOOKUP(AS9,Admin!$A$2:$A$601,Admin!$F$2:$F$601,"",0)</f>
        <v/>
      </c>
      <c r="AZ9">
        <f>COUNTIF(AY$7:AY9,AY9)</f>
        <v>1</v>
      </c>
      <c r="BA9" t="str">
        <f>IF(AW9=0,"",IF(AZ9&lt;3,COUNTIF(AZ$7:AZ9,"&lt;3"),0))</f>
        <v/>
      </c>
      <c r="BB9" t="str">
        <f t="shared" si="9"/>
        <v/>
      </c>
    </row>
    <row r="10" spans="1:54" x14ac:dyDescent="0.35">
      <c r="A10" s="45"/>
      <c r="B10" s="21" t="str">
        <f>_xlfn.XLOOKUP(A10,Admin!$A$2:$A$601,Admin!$C$2:$C$601,"",0)</f>
        <v/>
      </c>
      <c r="C10" s="21" t="str">
        <f>_xlfn.XLOOKUP(A10,Admin!$A$2:$A$601,Admin!$D$2:$D$601,"",0)</f>
        <v/>
      </c>
      <c r="D10" s="21" t="str">
        <f>_xlfn.XLOOKUP(A10,Admin!$A$2:$A$601,Admin!$E$2:$E$601,"",0)</f>
        <v/>
      </c>
      <c r="E10" s="84"/>
      <c r="F10" s="21" t="str">
        <f t="shared" si="0"/>
        <v/>
      </c>
      <c r="G10" t="str">
        <f>_xlfn.XLOOKUP(A10,Admin!$A$2:$A$601,Admin!$F$2:$F$601,"",0)</f>
        <v/>
      </c>
      <c r="H10">
        <f>COUNTIF(G$7:G10,G10)</f>
        <v>1</v>
      </c>
      <c r="I10" t="str">
        <f>IF(E10=0,"",IF(H10&lt;3,COUNTIF(H$7:H10,"&lt;3"),0))</f>
        <v/>
      </c>
      <c r="J10" t="str">
        <f t="shared" si="1"/>
        <v/>
      </c>
      <c r="L10" s="45"/>
      <c r="M10" s="21" t="str">
        <f>_xlfn.XLOOKUP(L10,Admin!$A$2:$A$601,Admin!$C$2:$C$601,"",0)</f>
        <v/>
      </c>
      <c r="N10" s="21" t="str">
        <f>_xlfn.XLOOKUP(L10,Admin!$A$2:$A$601,Admin!$D$2:$D$601,"",0)</f>
        <v/>
      </c>
      <c r="O10" s="21" t="str">
        <f>_xlfn.XLOOKUP(L10,Admin!$A$2:$A$601,Admin!$E$2:$E$601,"",0)</f>
        <v/>
      </c>
      <c r="P10" s="84"/>
      <c r="Q10" s="21" t="str">
        <f t="shared" si="2"/>
        <v/>
      </c>
      <c r="R10" t="str">
        <f>_xlfn.XLOOKUP(L10,Admin!$A$2:$A$601,Admin!$F$2:$F$601,"",0)</f>
        <v/>
      </c>
      <c r="S10">
        <f>COUNTIF(R$7:R10,R10)</f>
        <v>4</v>
      </c>
      <c r="T10" t="str">
        <f>IF(P10=0,"",IF(S10&lt;3,COUNTIF(S$7:S10,"&lt;3"),0))</f>
        <v/>
      </c>
      <c r="U10" t="str">
        <f t="shared" si="3"/>
        <v/>
      </c>
      <c r="W10" s="45">
        <v>482</v>
      </c>
      <c r="X10" s="21" t="str">
        <f>_xlfn.XLOOKUP(W10,Admin!$A$2:$A$601,Admin!$C$2:$C$601,"",0)</f>
        <v>U15B PR</v>
      </c>
      <c r="Y10" s="21" t="str">
        <f>_xlfn.XLOOKUP(W10,Admin!$A$2:$A$601,Admin!$D$2:$D$601,"",0)</f>
        <v>Charlie</v>
      </c>
      <c r="Z10" s="21" t="str">
        <f>_xlfn.XLOOKUP(W10,Admin!$A$2:$A$601,Admin!$E$2:$E$601,"",0)</f>
        <v>stevens</v>
      </c>
      <c r="AA10" s="114">
        <v>27</v>
      </c>
      <c r="AB10" s="21">
        <f t="shared" si="4"/>
        <v>4</v>
      </c>
      <c r="AC10" t="str">
        <f>_xlfn.XLOOKUP(W10,Admin!$A$2:$A$601,Admin!$F$2:$F$601,"",0)</f>
        <v>PR</v>
      </c>
      <c r="AD10">
        <f>COUNTIF(AC$7:AC10,AC10)</f>
        <v>3</v>
      </c>
      <c r="AE10">
        <f>IF(AA10=0,"",IF(AD10&lt;3,COUNTIF(AD$7:AD10,"&lt;3"),0))</f>
        <v>0</v>
      </c>
      <c r="AF10" t="str">
        <f t="shared" si="5"/>
        <v/>
      </c>
      <c r="AH10" s="45"/>
      <c r="AI10" s="21" t="str">
        <f>_xlfn.XLOOKUP(AH10,Admin!$A$2:$A$601,Admin!$C$2:$C$601,"",0)</f>
        <v/>
      </c>
      <c r="AJ10" s="21" t="str">
        <f>_xlfn.XLOOKUP(AH10,Admin!$A$2:$A$601,Admin!$D$2:$D$601,"",0)</f>
        <v/>
      </c>
      <c r="AK10" s="21" t="str">
        <f>_xlfn.XLOOKUP(AH10,Admin!$A$2:$A$601,Admin!$E$2:$E$601,"",0)</f>
        <v/>
      </c>
      <c r="AL10" s="114"/>
      <c r="AM10" s="21" t="str">
        <f t="shared" si="6"/>
        <v/>
      </c>
      <c r="AN10" t="str">
        <f>_xlfn.XLOOKUP(AH10,Admin!$A$2:$A$601,Admin!$F$2:$F$601,"",0)</f>
        <v/>
      </c>
      <c r="AO10">
        <f>COUNTIF(AN$7:AN10,AN10)</f>
        <v>1</v>
      </c>
      <c r="AP10" t="str">
        <f>IF(AL10=0,"",IF(AO10&lt;3,COUNTIF(AO$7:AO10,"&lt;3"),0))</f>
        <v/>
      </c>
      <c r="AQ10" t="str">
        <f t="shared" si="7"/>
        <v/>
      </c>
      <c r="AS10" s="45"/>
      <c r="AT10" s="21" t="str">
        <f>_xlfn.XLOOKUP(AS10,Admin!$A$2:$A$601,Admin!$C$2:$C$601,"",0)</f>
        <v/>
      </c>
      <c r="AU10" s="21" t="str">
        <f>_xlfn.XLOOKUP(AS10,Admin!$A$2:$A$601,Admin!$D$2:$D$601,"",0)</f>
        <v/>
      </c>
      <c r="AV10" s="21" t="str">
        <f>_xlfn.XLOOKUP(AS10,Admin!$A$2:$A$601,Admin!$E$2:$E$601,"",0)</f>
        <v/>
      </c>
      <c r="AW10" s="84"/>
      <c r="AX10" s="21" t="str">
        <f t="shared" si="8"/>
        <v/>
      </c>
      <c r="AY10" t="str">
        <f>_xlfn.XLOOKUP(AS10,Admin!$A$2:$A$601,Admin!$F$2:$F$601,"",0)</f>
        <v/>
      </c>
      <c r="AZ10">
        <f>COUNTIF(AY$7:AY10,AY10)</f>
        <v>2</v>
      </c>
      <c r="BA10" t="str">
        <f>IF(AW10=0,"",IF(AZ10&lt;3,COUNTIF(AZ$7:AZ10,"&lt;3"),0))</f>
        <v/>
      </c>
      <c r="BB10" t="str">
        <f t="shared" si="9"/>
        <v/>
      </c>
    </row>
    <row r="11" spans="1:54" x14ac:dyDescent="0.35">
      <c r="A11" s="45"/>
      <c r="B11" s="21" t="str">
        <f>_xlfn.XLOOKUP(A11,Admin!$A$2:$A$601,Admin!$C$2:$C$601,"",0)</f>
        <v/>
      </c>
      <c r="C11" s="21" t="str">
        <f>_xlfn.XLOOKUP(A11,Admin!$A$2:$A$601,Admin!$D$2:$D$601,"",0)</f>
        <v/>
      </c>
      <c r="D11" s="21" t="str">
        <f>_xlfn.XLOOKUP(A11,Admin!$A$2:$A$601,Admin!$E$2:$E$601,"",0)</f>
        <v/>
      </c>
      <c r="E11" s="84"/>
      <c r="F11" s="21" t="str">
        <f t="shared" si="0"/>
        <v/>
      </c>
      <c r="G11" t="str">
        <f>_xlfn.XLOOKUP(A11,Admin!$A$2:$A$601,Admin!$F$2:$F$601,"",0)</f>
        <v/>
      </c>
      <c r="H11">
        <f>COUNTIF(G$7:G11,G11)</f>
        <v>2</v>
      </c>
      <c r="I11" t="str">
        <f>IF(E11=0,"",IF(H11&lt;3,COUNTIF(H$7:H11,"&lt;3"),0))</f>
        <v/>
      </c>
      <c r="J11" t="str">
        <f t="shared" si="1"/>
        <v/>
      </c>
      <c r="L11" s="45"/>
      <c r="M11" s="21" t="str">
        <f>_xlfn.XLOOKUP(L11,Admin!$A$2:$A$601,Admin!$C$2:$C$601,"",0)</f>
        <v/>
      </c>
      <c r="N11" s="21" t="str">
        <f>_xlfn.XLOOKUP(L11,Admin!$A$2:$A$601,Admin!$D$2:$D$601,"",0)</f>
        <v/>
      </c>
      <c r="O11" s="21" t="str">
        <f>_xlfn.XLOOKUP(L11,Admin!$A$2:$A$601,Admin!$E$2:$E$601,"",0)</f>
        <v/>
      </c>
      <c r="P11" s="84"/>
      <c r="Q11" s="21" t="str">
        <f t="shared" si="2"/>
        <v/>
      </c>
      <c r="R11" t="str">
        <f>_xlfn.XLOOKUP(L11,Admin!$A$2:$A$601,Admin!$F$2:$F$601,"",0)</f>
        <v/>
      </c>
      <c r="S11">
        <f>COUNTIF(R$7:R11,R11)</f>
        <v>5</v>
      </c>
      <c r="T11" t="str">
        <f>IF(P11=0,"",IF(S11&lt;3,COUNTIF(S$7:S11,"&lt;3"),0))</f>
        <v/>
      </c>
      <c r="U11" t="str">
        <f t="shared" si="3"/>
        <v/>
      </c>
      <c r="W11" s="45"/>
      <c r="X11" s="21" t="str">
        <f>_xlfn.XLOOKUP(W11,Admin!$A$2:$A$601,Admin!$C$2:$C$601,"",0)</f>
        <v/>
      </c>
      <c r="Y11" s="21" t="str">
        <f>_xlfn.XLOOKUP(W11,Admin!$A$2:$A$601,Admin!$D$2:$D$601,"",0)</f>
        <v/>
      </c>
      <c r="Z11" s="21" t="str">
        <f>_xlfn.XLOOKUP(W11,Admin!$A$2:$A$601,Admin!$E$2:$E$601,"",0)</f>
        <v/>
      </c>
      <c r="AA11" s="114"/>
      <c r="AB11" s="21" t="str">
        <f t="shared" si="4"/>
        <v/>
      </c>
      <c r="AC11" t="str">
        <f>_xlfn.XLOOKUP(W11,Admin!$A$2:$A$601,Admin!$F$2:$F$601,"",0)</f>
        <v/>
      </c>
      <c r="AD11">
        <f>COUNTIF(AC$7:AC11,AC11)</f>
        <v>1</v>
      </c>
      <c r="AE11" t="str">
        <f>IF(AA11=0,"",IF(AD11&lt;3,COUNTIF(AD$7:AD11,"&lt;3"),0))</f>
        <v/>
      </c>
      <c r="AF11" t="str">
        <f t="shared" si="5"/>
        <v/>
      </c>
      <c r="AH11" s="45"/>
      <c r="AI11" s="21" t="str">
        <f>_xlfn.XLOOKUP(AH11,Admin!$A$2:$A$601,Admin!$C$2:$C$601,"",0)</f>
        <v/>
      </c>
      <c r="AJ11" s="21" t="str">
        <f>_xlfn.XLOOKUP(AH11,Admin!$A$2:$A$601,Admin!$D$2:$D$601,"",0)</f>
        <v/>
      </c>
      <c r="AK11" s="21" t="str">
        <f>_xlfn.XLOOKUP(AH11,Admin!$A$2:$A$601,Admin!$E$2:$E$601,"",0)</f>
        <v/>
      </c>
      <c r="AL11" s="114"/>
      <c r="AM11" s="21" t="str">
        <f t="shared" si="6"/>
        <v/>
      </c>
      <c r="AN11" t="str">
        <f>_xlfn.XLOOKUP(AH11,Admin!$A$2:$A$601,Admin!$F$2:$F$601,"",0)</f>
        <v/>
      </c>
      <c r="AO11">
        <f>COUNTIF(AN$7:AN11,AN11)</f>
        <v>2</v>
      </c>
      <c r="AP11" t="str">
        <f>IF(AL11=0,"",IF(AO11&lt;3,COUNTIF(AO$7:AO11,"&lt;3"),0))</f>
        <v/>
      </c>
      <c r="AQ11" t="str">
        <f t="shared" si="7"/>
        <v/>
      </c>
      <c r="AS11" s="45"/>
      <c r="AT11" s="21" t="str">
        <f>_xlfn.XLOOKUP(AS11,Admin!$A$2:$A$601,Admin!$C$2:$C$601,"",0)</f>
        <v/>
      </c>
      <c r="AU11" s="21" t="str">
        <f>_xlfn.XLOOKUP(AS11,Admin!$A$2:$A$601,Admin!$D$2:$D$601,"",0)</f>
        <v/>
      </c>
      <c r="AV11" s="21" t="str">
        <f>_xlfn.XLOOKUP(AS11,Admin!$A$2:$A$601,Admin!$E$2:$E$601,"",0)</f>
        <v/>
      </c>
      <c r="AW11" s="84"/>
      <c r="AX11" s="21" t="str">
        <f t="shared" si="8"/>
        <v/>
      </c>
      <c r="AY11" t="str">
        <f>_xlfn.XLOOKUP(AS11,Admin!$A$2:$A$601,Admin!$F$2:$F$601,"",0)</f>
        <v/>
      </c>
      <c r="AZ11">
        <f>COUNTIF(AY$7:AY11,AY11)</f>
        <v>3</v>
      </c>
      <c r="BA11" t="str">
        <f>IF(AW11=0,"",IF(AZ11&lt;3,COUNTIF(AZ$7:AZ11,"&lt;3"),0))</f>
        <v/>
      </c>
      <c r="BB11" t="str">
        <f t="shared" si="9"/>
        <v/>
      </c>
    </row>
    <row r="12" spans="1:54" x14ac:dyDescent="0.35">
      <c r="A12" s="45"/>
      <c r="B12" s="21" t="str">
        <f>_xlfn.XLOOKUP(A12,Admin!$A$2:$A$601,Admin!$C$2:$C$601,"",0)</f>
        <v/>
      </c>
      <c r="C12" s="21" t="str">
        <f>_xlfn.XLOOKUP(A12,Admin!$A$2:$A$601,Admin!$D$2:$D$601,"",0)</f>
        <v/>
      </c>
      <c r="D12" s="21" t="str">
        <f>_xlfn.XLOOKUP(A12,Admin!$A$2:$A$601,Admin!$E$2:$E$601,"",0)</f>
        <v/>
      </c>
      <c r="E12" s="84"/>
      <c r="F12" s="21" t="str">
        <f t="shared" si="0"/>
        <v/>
      </c>
      <c r="G12" t="str">
        <f>_xlfn.XLOOKUP(A12,Admin!$A$2:$A$601,Admin!$F$2:$F$601,"",0)</f>
        <v/>
      </c>
      <c r="H12">
        <f>COUNTIF(G$7:G12,G12)</f>
        <v>3</v>
      </c>
      <c r="I12" t="str">
        <f>IF(E12=0,"",IF(H12&lt;3,COUNTIF(H$7:H12,"&lt;3"),0))</f>
        <v/>
      </c>
      <c r="J12" t="str">
        <f t="shared" si="1"/>
        <v/>
      </c>
      <c r="L12" s="45"/>
      <c r="M12" s="21" t="str">
        <f>_xlfn.XLOOKUP(L12,Admin!$A$2:$A$601,Admin!$C$2:$C$601,"",0)</f>
        <v/>
      </c>
      <c r="N12" s="21" t="str">
        <f>_xlfn.XLOOKUP(L12,Admin!$A$2:$A$601,Admin!$D$2:$D$601,"",0)</f>
        <v/>
      </c>
      <c r="O12" s="21" t="str">
        <f>_xlfn.XLOOKUP(L12,Admin!$A$2:$A$601,Admin!$E$2:$E$601,"",0)</f>
        <v/>
      </c>
      <c r="P12" s="84"/>
      <c r="Q12" s="21" t="str">
        <f t="shared" si="2"/>
        <v/>
      </c>
      <c r="R12" t="str">
        <f>_xlfn.XLOOKUP(L12,Admin!$A$2:$A$601,Admin!$F$2:$F$601,"",0)</f>
        <v/>
      </c>
      <c r="S12">
        <f>COUNTIF(R$7:R12,R12)</f>
        <v>6</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114"/>
      <c r="AB12" s="21" t="str">
        <f t="shared" si="4"/>
        <v/>
      </c>
      <c r="AC12" t="str">
        <f>_xlfn.XLOOKUP(W12,Admin!$A$2:$A$601,Admin!$F$2:$F$601,"",0)</f>
        <v/>
      </c>
      <c r="AD12">
        <f>COUNTIF(AC$7:AC12,AC12)</f>
        <v>2</v>
      </c>
      <c r="AE12" t="str">
        <f>IF(AA12=0,"",IF(AD12&lt;3,COUNTIF(AD$7:AD12,"&lt;3"),0))</f>
        <v/>
      </c>
      <c r="AF12" t="str">
        <f t="shared" si="5"/>
        <v/>
      </c>
      <c r="AH12" s="45"/>
      <c r="AI12" s="21" t="str">
        <f>_xlfn.XLOOKUP(AH12,Admin!$A$2:$A$601,Admin!$C$2:$C$601,"",0)</f>
        <v/>
      </c>
      <c r="AJ12" s="21" t="str">
        <f>_xlfn.XLOOKUP(AH12,Admin!$A$2:$A$601,Admin!$D$2:$D$601,"",0)</f>
        <v/>
      </c>
      <c r="AK12" s="21" t="str">
        <f>_xlfn.XLOOKUP(AH12,Admin!$A$2:$A$601,Admin!$E$2:$E$601,"",0)</f>
        <v/>
      </c>
      <c r="AL12" s="114"/>
      <c r="AM12" s="21" t="str">
        <f t="shared" si="6"/>
        <v/>
      </c>
      <c r="AN12" t="str">
        <f>_xlfn.XLOOKUP(AH12,Admin!$A$2:$A$601,Admin!$F$2:$F$601,"",0)</f>
        <v/>
      </c>
      <c r="AO12">
        <f>COUNTIF(AN$7:AN12,AN12)</f>
        <v>3</v>
      </c>
      <c r="AP12" t="str">
        <f>IF(AL12=0,"",IF(AO12&lt;3,COUNTIF(AO$7:AO12,"&lt;3"),0))</f>
        <v/>
      </c>
      <c r="AQ12" t="str">
        <f t="shared" si="7"/>
        <v/>
      </c>
      <c r="AS12" s="45"/>
      <c r="AT12" s="21" t="str">
        <f>_xlfn.XLOOKUP(AS12,Admin!$A$2:$A$601,Admin!$C$2:$C$601,"",0)</f>
        <v/>
      </c>
      <c r="AU12" s="21" t="str">
        <f>_xlfn.XLOOKUP(AS12,Admin!$A$2:$A$601,Admin!$D$2:$D$601,"",0)</f>
        <v/>
      </c>
      <c r="AV12" s="21" t="str">
        <f>_xlfn.XLOOKUP(AS12,Admin!$A$2:$A$601,Admin!$E$2:$E$601,"",0)</f>
        <v/>
      </c>
      <c r="AW12" s="84"/>
      <c r="AX12" s="21" t="str">
        <f t="shared" si="8"/>
        <v/>
      </c>
      <c r="AY12" t="str">
        <f>_xlfn.XLOOKUP(AS12,Admin!$A$2:$A$601,Admin!$F$2:$F$601,"",0)</f>
        <v/>
      </c>
      <c r="AZ12">
        <f>COUNTIF(AY$7:AY12,AY12)</f>
        <v>4</v>
      </c>
      <c r="BA12" t="str">
        <f>IF(AW12=0,"",IF(AZ12&lt;3,COUNTIF(AZ$7:AZ12,"&lt;3"),0))</f>
        <v/>
      </c>
      <c r="BB12" t="str">
        <f t="shared" si="9"/>
        <v/>
      </c>
    </row>
    <row r="13" spans="1:54" x14ac:dyDescent="0.35">
      <c r="A13" s="45"/>
      <c r="B13" s="21" t="str">
        <f>_xlfn.XLOOKUP(A13,Admin!$A$2:$A$601,Admin!$C$2:$C$601,"",0)</f>
        <v/>
      </c>
      <c r="C13" s="21" t="str">
        <f>_xlfn.XLOOKUP(A13,Admin!$A$2:$A$601,Admin!$D$2:$D$601,"",0)</f>
        <v/>
      </c>
      <c r="D13" s="21" t="str">
        <f>_xlfn.XLOOKUP(A13,Admin!$A$2:$A$601,Admin!$E$2:$E$601,"",0)</f>
        <v/>
      </c>
      <c r="E13" s="84"/>
      <c r="F13" s="21" t="str">
        <f t="shared" si="0"/>
        <v/>
      </c>
      <c r="G13" t="str">
        <f>_xlfn.XLOOKUP(A13,Admin!$A$2:$A$601,Admin!$F$2:$F$601,"",0)</f>
        <v/>
      </c>
      <c r="H13">
        <f>COUNTIF(G$7:G13,G13)</f>
        <v>4</v>
      </c>
      <c r="I13" t="str">
        <f>IF(E13=0,"",IF(H13&lt;3,COUNTIF(H$7:H13,"&lt;3"),0))</f>
        <v/>
      </c>
      <c r="J13" t="str">
        <f t="shared" si="1"/>
        <v/>
      </c>
      <c r="L13" s="45"/>
      <c r="M13" s="21" t="str">
        <f>_xlfn.XLOOKUP(L13,Admin!$A$2:$A$601,Admin!$C$2:$C$601,"",0)</f>
        <v/>
      </c>
      <c r="N13" s="21" t="str">
        <f>_xlfn.XLOOKUP(L13,Admin!$A$2:$A$601,Admin!$D$2:$D$601,"",0)</f>
        <v/>
      </c>
      <c r="O13" s="21" t="str">
        <f>_xlfn.XLOOKUP(L13,Admin!$A$2:$A$601,Admin!$E$2:$E$601,"",0)</f>
        <v/>
      </c>
      <c r="P13" s="84"/>
      <c r="Q13" s="21" t="str">
        <f t="shared" si="2"/>
        <v/>
      </c>
      <c r="R13" t="str">
        <f>_xlfn.XLOOKUP(L13,Admin!$A$2:$A$601,Admin!$F$2:$F$601,"",0)</f>
        <v/>
      </c>
      <c r="S13">
        <f>COUNTIF(R$7:R13,R13)</f>
        <v>7</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114"/>
      <c r="AB13" s="21" t="str">
        <f t="shared" si="4"/>
        <v/>
      </c>
      <c r="AC13" t="str">
        <f>_xlfn.XLOOKUP(W13,Admin!$A$2:$A$601,Admin!$F$2:$F$601,"",0)</f>
        <v/>
      </c>
      <c r="AD13">
        <f>COUNTIF(AC$7:AC13,AC13)</f>
        <v>3</v>
      </c>
      <c r="AE13" t="str">
        <f>IF(AA13=0,"",IF(AD13&lt;3,COUNTIF(AD$7:AD13,"&lt;3"),0))</f>
        <v/>
      </c>
      <c r="AF13" t="str">
        <f t="shared" si="5"/>
        <v/>
      </c>
      <c r="AH13" s="45"/>
      <c r="AI13" s="21" t="str">
        <f>_xlfn.XLOOKUP(AH13,Admin!$A$2:$A$601,Admin!$C$2:$C$601,"",0)</f>
        <v/>
      </c>
      <c r="AJ13" s="21" t="str">
        <f>_xlfn.XLOOKUP(AH13,Admin!$A$2:$A$601,Admin!$D$2:$D$601,"",0)</f>
        <v/>
      </c>
      <c r="AK13" s="21" t="str">
        <f>_xlfn.XLOOKUP(AH13,Admin!$A$2:$A$601,Admin!$E$2:$E$601,"",0)</f>
        <v/>
      </c>
      <c r="AL13" s="114"/>
      <c r="AM13" s="21" t="str">
        <f t="shared" si="6"/>
        <v/>
      </c>
      <c r="AN13" t="str">
        <f>_xlfn.XLOOKUP(AH13,Admin!$A$2:$A$601,Admin!$F$2:$F$601,"",0)</f>
        <v/>
      </c>
      <c r="AO13">
        <f>COUNTIF(AN$7:AN13,AN13)</f>
        <v>4</v>
      </c>
      <c r="AP13" t="str">
        <f>IF(AL13=0,"",IF(AO13&lt;3,COUNTIF(AO$7:AO13,"&lt;3"),0))</f>
        <v/>
      </c>
      <c r="AQ13" t="str">
        <f t="shared" si="7"/>
        <v/>
      </c>
      <c r="AS13" s="45"/>
      <c r="AT13" s="21" t="str">
        <f>_xlfn.XLOOKUP(AS13,Admin!$A$2:$A$601,Admin!$C$2:$C$601,"",0)</f>
        <v/>
      </c>
      <c r="AU13" s="21" t="str">
        <f>_xlfn.XLOOKUP(AS13,Admin!$A$2:$A$601,Admin!$D$2:$D$601,"",0)</f>
        <v/>
      </c>
      <c r="AV13" s="21" t="str">
        <f>_xlfn.XLOOKUP(AS13,Admin!$A$2:$A$601,Admin!$E$2:$E$601,"",0)</f>
        <v/>
      </c>
      <c r="AW13" s="84"/>
      <c r="AX13" s="21" t="str">
        <f t="shared" si="8"/>
        <v/>
      </c>
      <c r="AY13" t="str">
        <f>_xlfn.XLOOKUP(AS13,Admin!$A$2:$A$601,Admin!$F$2:$F$601,"",0)</f>
        <v/>
      </c>
      <c r="AZ13">
        <f>COUNTIF(AY$7:AY13,AY13)</f>
        <v>5</v>
      </c>
      <c r="BA13" t="str">
        <f>IF(AW13=0,"",IF(AZ13&lt;3,COUNTIF(AZ$7:AZ13,"&lt;3"),0))</f>
        <v/>
      </c>
      <c r="BB13" t="str">
        <f t="shared" si="9"/>
        <v/>
      </c>
    </row>
    <row r="14" spans="1:54" x14ac:dyDescent="0.35">
      <c r="A14" s="45"/>
      <c r="B14" s="21" t="str">
        <f>_xlfn.XLOOKUP(A14,Admin!$A$2:$A$601,Admin!$C$2:$C$601,"",0)</f>
        <v/>
      </c>
      <c r="C14" s="21" t="str">
        <f>_xlfn.XLOOKUP(A14,Admin!$A$2:$A$601,Admin!$D$2:$D$601,"",0)</f>
        <v/>
      </c>
      <c r="D14" s="21" t="str">
        <f>_xlfn.XLOOKUP(A14,Admin!$A$2:$A$601,Admin!$E$2:$E$601,"",0)</f>
        <v/>
      </c>
      <c r="E14" s="84"/>
      <c r="F14" s="21" t="str">
        <f t="shared" si="0"/>
        <v/>
      </c>
      <c r="G14" t="str">
        <f>_xlfn.XLOOKUP(A14,Admin!$A$2:$A$601,Admin!$F$2:$F$601,"",0)</f>
        <v/>
      </c>
      <c r="H14">
        <f>COUNTIF(G$7:G14,G14)</f>
        <v>5</v>
      </c>
      <c r="I14" t="str">
        <f>IF(E14=0,"",IF(H14&lt;3,COUNTIF(H$7:H14,"&lt;3"),0))</f>
        <v/>
      </c>
      <c r="J14" t="str">
        <f t="shared" si="1"/>
        <v/>
      </c>
      <c r="L14" s="45"/>
      <c r="M14" s="21" t="str">
        <f>_xlfn.XLOOKUP(L14,Admin!$A$2:$A$601,Admin!$C$2:$C$601,"",0)</f>
        <v/>
      </c>
      <c r="N14" s="21" t="str">
        <f>_xlfn.XLOOKUP(L14,Admin!$A$2:$A$601,Admin!$D$2:$D$601,"",0)</f>
        <v/>
      </c>
      <c r="O14" s="21" t="str">
        <f>_xlfn.XLOOKUP(L14,Admin!$A$2:$A$601,Admin!$E$2:$E$601,"",0)</f>
        <v/>
      </c>
      <c r="P14" s="84"/>
      <c r="Q14" s="21" t="str">
        <f t="shared" si="2"/>
        <v/>
      </c>
      <c r="R14" t="str">
        <f>_xlfn.XLOOKUP(L14,Admin!$A$2:$A$601,Admin!$F$2:$F$601,"",0)</f>
        <v/>
      </c>
      <c r="S14">
        <f>COUNTIF(R$7:R14,R14)</f>
        <v>8</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114"/>
      <c r="AB14" s="21" t="str">
        <f t="shared" si="4"/>
        <v/>
      </c>
      <c r="AC14" t="str">
        <f>_xlfn.XLOOKUP(W14,Admin!$A$2:$A$601,Admin!$F$2:$F$601,"",0)</f>
        <v/>
      </c>
      <c r="AD14">
        <f>COUNTIF(AC$7:AC14,AC14)</f>
        <v>4</v>
      </c>
      <c r="AE14" t="str">
        <f>IF(AA14=0,"",IF(AD14&lt;3,COUNTIF(AD$7:AD14,"&lt;3"),0))</f>
        <v/>
      </c>
      <c r="AF14" t="str">
        <f t="shared" si="5"/>
        <v/>
      </c>
      <c r="AH14" s="45"/>
      <c r="AI14" s="21" t="str">
        <f>_xlfn.XLOOKUP(AH14,Admin!$A$2:$A$601,Admin!$C$2:$C$601,"",0)</f>
        <v/>
      </c>
      <c r="AJ14" s="21" t="str">
        <f>_xlfn.XLOOKUP(AH14,Admin!$A$2:$A$601,Admin!$D$2:$D$601,"",0)</f>
        <v/>
      </c>
      <c r="AK14" s="21" t="str">
        <f>_xlfn.XLOOKUP(AH14,Admin!$A$2:$A$601,Admin!$E$2:$E$601,"",0)</f>
        <v/>
      </c>
      <c r="AL14" s="114"/>
      <c r="AM14" s="21" t="str">
        <f t="shared" si="6"/>
        <v/>
      </c>
      <c r="AN14" t="str">
        <f>_xlfn.XLOOKUP(AH14,Admin!$A$2:$A$601,Admin!$F$2:$F$601,"",0)</f>
        <v/>
      </c>
      <c r="AO14">
        <f>COUNTIF(AN$7:AN14,AN14)</f>
        <v>5</v>
      </c>
      <c r="AP14" t="str">
        <f>IF(AL14=0,"",IF(AO14&lt;3,COUNTIF(AO$7:AO14,"&lt;3"),0))</f>
        <v/>
      </c>
      <c r="AQ14" t="str">
        <f t="shared" si="7"/>
        <v/>
      </c>
      <c r="AS14" s="45"/>
      <c r="AT14" s="21" t="str">
        <f>_xlfn.XLOOKUP(AS14,Admin!$A$2:$A$601,Admin!$C$2:$C$601,"",0)</f>
        <v/>
      </c>
      <c r="AU14" s="21" t="str">
        <f>_xlfn.XLOOKUP(AS14,Admin!$A$2:$A$601,Admin!$D$2:$D$601,"",0)</f>
        <v/>
      </c>
      <c r="AV14" s="21" t="str">
        <f>_xlfn.XLOOKUP(AS14,Admin!$A$2:$A$601,Admin!$E$2:$E$601,"",0)</f>
        <v/>
      </c>
      <c r="AW14" s="84"/>
      <c r="AX14" s="21" t="str">
        <f t="shared" si="8"/>
        <v/>
      </c>
      <c r="AY14" t="str">
        <f>_xlfn.XLOOKUP(AS14,Admin!$A$2:$A$601,Admin!$F$2:$F$601,"",0)</f>
        <v/>
      </c>
      <c r="AZ14">
        <f>COUNTIF(AY$7:AY14,AY14)</f>
        <v>6</v>
      </c>
      <c r="BA14" t="str">
        <f>IF(AW14=0,"",IF(AZ14&lt;3,COUNTIF(AZ$7:AZ14,"&lt;3"),0))</f>
        <v/>
      </c>
      <c r="BB14" t="str">
        <f t="shared" si="9"/>
        <v/>
      </c>
    </row>
    <row r="15" spans="1:54" x14ac:dyDescent="0.35">
      <c r="A15" s="45"/>
      <c r="B15" s="21" t="str">
        <f>_xlfn.XLOOKUP(A15,Admin!$A$2:$A$601,Admin!$C$2:$C$601,"",0)</f>
        <v/>
      </c>
      <c r="C15" s="21" t="str">
        <f>_xlfn.XLOOKUP(A15,Admin!$A$2:$A$601,Admin!$D$2:$D$601,"",0)</f>
        <v/>
      </c>
      <c r="D15" s="21" t="str">
        <f>_xlfn.XLOOKUP(A15,Admin!$A$2:$A$601,Admin!$E$2:$E$601,"",0)</f>
        <v/>
      </c>
      <c r="E15" s="84"/>
      <c r="F15" s="21" t="str">
        <f t="shared" si="0"/>
        <v/>
      </c>
      <c r="G15" t="str">
        <f>_xlfn.XLOOKUP(A15,Admin!$A$2:$A$601,Admin!$F$2:$F$601,"",0)</f>
        <v/>
      </c>
      <c r="H15">
        <f>COUNTIF(G$7:G15,G15)</f>
        <v>6</v>
      </c>
      <c r="I15" t="str">
        <f>IF(E15=0,"",IF(H15&lt;3,COUNTIF(H$7:H15,"&lt;3"),0))</f>
        <v/>
      </c>
      <c r="J15" t="str">
        <f t="shared" si="1"/>
        <v/>
      </c>
      <c r="L15" s="45"/>
      <c r="M15" s="21" t="str">
        <f>_xlfn.XLOOKUP(L15,Admin!$A$2:$A$601,Admin!$C$2:$C$601,"",0)</f>
        <v/>
      </c>
      <c r="N15" s="21" t="str">
        <f>_xlfn.XLOOKUP(L15,Admin!$A$2:$A$601,Admin!$D$2:$D$601,"",0)</f>
        <v/>
      </c>
      <c r="O15" s="21" t="str">
        <f>_xlfn.XLOOKUP(L15,Admin!$A$2:$A$601,Admin!$E$2:$E$601,"",0)</f>
        <v/>
      </c>
      <c r="P15" s="84"/>
      <c r="Q15" s="21" t="str">
        <f t="shared" si="2"/>
        <v/>
      </c>
      <c r="R15" t="str">
        <f>_xlfn.XLOOKUP(L15,Admin!$A$2:$A$601,Admin!$F$2:$F$601,"",0)</f>
        <v/>
      </c>
      <c r="S15">
        <f>COUNTIF(R$7:R15,R15)</f>
        <v>9</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114"/>
      <c r="AB15" s="21" t="str">
        <f t="shared" si="4"/>
        <v/>
      </c>
      <c r="AC15" t="str">
        <f>_xlfn.XLOOKUP(W15,Admin!$A$2:$A$601,Admin!$F$2:$F$601,"",0)</f>
        <v/>
      </c>
      <c r="AD15">
        <f>COUNTIF(AC$7:AC15,AC15)</f>
        <v>5</v>
      </c>
      <c r="AE15" t="str">
        <f>IF(AA15=0,"",IF(AD15&lt;3,COUNTIF(AD$7:AD15,"&lt;3"),0))</f>
        <v/>
      </c>
      <c r="AF15" t="str">
        <f t="shared" si="5"/>
        <v/>
      </c>
      <c r="AH15" s="45"/>
      <c r="AI15" s="21" t="str">
        <f>_xlfn.XLOOKUP(AH15,Admin!$A$2:$A$601,Admin!$C$2:$C$601,"",0)</f>
        <v/>
      </c>
      <c r="AJ15" s="21" t="str">
        <f>_xlfn.XLOOKUP(AH15,Admin!$A$2:$A$601,Admin!$D$2:$D$601,"",0)</f>
        <v/>
      </c>
      <c r="AK15" s="21" t="str">
        <f>_xlfn.XLOOKUP(AH15,Admin!$A$2:$A$601,Admin!$E$2:$E$601,"",0)</f>
        <v/>
      </c>
      <c r="AL15" s="114"/>
      <c r="AM15" s="21" t="str">
        <f t="shared" si="6"/>
        <v/>
      </c>
      <c r="AN15" t="str">
        <f>_xlfn.XLOOKUP(AH15,Admin!$A$2:$A$601,Admin!$F$2:$F$601,"",0)</f>
        <v/>
      </c>
      <c r="AO15">
        <f>COUNTIF(AN$7:AN15,AN15)</f>
        <v>6</v>
      </c>
      <c r="AP15" t="str">
        <f>IF(AL15=0,"",IF(AO15&lt;3,COUNTIF(AO$7:AO15,"&lt;3"),0))</f>
        <v/>
      </c>
      <c r="AQ15" t="str">
        <f t="shared" si="7"/>
        <v/>
      </c>
      <c r="AS15" s="45"/>
      <c r="AT15" s="21" t="str">
        <f>_xlfn.XLOOKUP(AS15,Admin!$A$2:$A$601,Admin!$C$2:$C$601,"",0)</f>
        <v/>
      </c>
      <c r="AU15" s="21" t="str">
        <f>_xlfn.XLOOKUP(AS15,Admin!$A$2:$A$601,Admin!$D$2:$D$601,"",0)</f>
        <v/>
      </c>
      <c r="AV15" s="21" t="str">
        <f>_xlfn.XLOOKUP(AS15,Admin!$A$2:$A$601,Admin!$E$2:$E$601,"",0)</f>
        <v/>
      </c>
      <c r="AW15" s="84"/>
      <c r="AX15" s="21" t="str">
        <f t="shared" si="8"/>
        <v/>
      </c>
      <c r="AY15" t="str">
        <f>_xlfn.XLOOKUP(AS15,Admin!$A$2:$A$601,Admin!$F$2:$F$601,"",0)</f>
        <v/>
      </c>
      <c r="AZ15">
        <f>COUNTIF(AY$7:AY15,AY15)</f>
        <v>7</v>
      </c>
      <c r="BA15" t="str">
        <f>IF(AW15=0,"",IF(AZ15&lt;3,COUNTIF(AZ$7:AZ15,"&lt;3"),0))</f>
        <v/>
      </c>
      <c r="BB15" t="str">
        <f t="shared" si="9"/>
        <v/>
      </c>
    </row>
    <row r="16" spans="1:54" x14ac:dyDescent="0.35">
      <c r="A16" s="45"/>
      <c r="B16" s="21" t="str">
        <f>_xlfn.XLOOKUP(A16,Admin!$A$2:$A$601,Admin!$C$2:$C$601,"",0)</f>
        <v/>
      </c>
      <c r="C16" s="21" t="str">
        <f>_xlfn.XLOOKUP(A16,Admin!$A$2:$A$601,Admin!$D$2:$D$601,"",0)</f>
        <v/>
      </c>
      <c r="D16" s="21" t="str">
        <f>_xlfn.XLOOKUP(A16,Admin!$A$2:$A$601,Admin!$E$2:$E$601,"",0)</f>
        <v/>
      </c>
      <c r="E16" s="84"/>
      <c r="F16" s="21" t="str">
        <f t="shared" si="0"/>
        <v/>
      </c>
      <c r="G16" t="str">
        <f>_xlfn.XLOOKUP(A16,Admin!$A$2:$A$601,Admin!$F$2:$F$601,"",0)</f>
        <v/>
      </c>
      <c r="H16">
        <f>COUNTIF(G$7:G16,G16)</f>
        <v>7</v>
      </c>
      <c r="I16" t="str">
        <f>IF(E16=0,"",IF(H16&lt;3,COUNTIF(H$7:H16,"&lt;3"),0))</f>
        <v/>
      </c>
      <c r="J16" t="str">
        <f t="shared" si="1"/>
        <v/>
      </c>
      <c r="L16" s="45"/>
      <c r="M16" s="21" t="str">
        <f>_xlfn.XLOOKUP(L16,Admin!$A$2:$A$601,Admin!$C$2:$C$601,"",0)</f>
        <v/>
      </c>
      <c r="N16" s="21" t="str">
        <f>_xlfn.XLOOKUP(L16,Admin!$A$2:$A$601,Admin!$D$2:$D$601,"",0)</f>
        <v/>
      </c>
      <c r="O16" s="21" t="str">
        <f>_xlfn.XLOOKUP(L16,Admin!$A$2:$A$601,Admin!$E$2:$E$601,"",0)</f>
        <v/>
      </c>
      <c r="P16" s="84"/>
      <c r="Q16" s="21" t="str">
        <f t="shared" si="2"/>
        <v/>
      </c>
      <c r="R16" t="str">
        <f>_xlfn.XLOOKUP(L16,Admin!$A$2:$A$601,Admin!$F$2:$F$601,"",0)</f>
        <v/>
      </c>
      <c r="S16">
        <f>COUNTIF(R$7:R16,R16)</f>
        <v>10</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114"/>
      <c r="AB16" s="21" t="str">
        <f t="shared" si="4"/>
        <v/>
      </c>
      <c r="AC16" t="str">
        <f>_xlfn.XLOOKUP(W16,Admin!$A$2:$A$601,Admin!$F$2:$F$601,"",0)</f>
        <v/>
      </c>
      <c r="AD16">
        <f>COUNTIF(AC$7:AC16,AC16)</f>
        <v>6</v>
      </c>
      <c r="AE16" t="str">
        <f>IF(AA16=0,"",IF(AD16&lt;3,COUNTIF(AD$7:AD16,"&lt;3"),0))</f>
        <v/>
      </c>
      <c r="AF16" t="str">
        <f t="shared" si="5"/>
        <v/>
      </c>
      <c r="AH16" s="45"/>
      <c r="AI16" s="21" t="str">
        <f>_xlfn.XLOOKUP(AH16,Admin!$A$2:$A$601,Admin!$C$2:$C$601,"",0)</f>
        <v/>
      </c>
      <c r="AJ16" s="21" t="str">
        <f>_xlfn.XLOOKUP(AH16,Admin!$A$2:$A$601,Admin!$D$2:$D$601,"",0)</f>
        <v/>
      </c>
      <c r="AK16" s="21" t="str">
        <f>_xlfn.XLOOKUP(AH16,Admin!$A$2:$A$601,Admin!$E$2:$E$601,"",0)</f>
        <v/>
      </c>
      <c r="AL16" s="114"/>
      <c r="AM16" s="21" t="str">
        <f t="shared" si="6"/>
        <v/>
      </c>
      <c r="AN16" t="str">
        <f>_xlfn.XLOOKUP(AH16,Admin!$A$2:$A$601,Admin!$F$2:$F$601,"",0)</f>
        <v/>
      </c>
      <c r="AO16">
        <f>COUNTIF(AN$7:AN16,AN16)</f>
        <v>7</v>
      </c>
      <c r="AP16" t="str">
        <f>IF(AL16=0,"",IF(AO16&lt;3,COUNTIF(AO$7:AO16,"&lt;3"),0))</f>
        <v/>
      </c>
      <c r="AQ16" t="str">
        <f t="shared" si="7"/>
        <v/>
      </c>
      <c r="AS16" s="45"/>
      <c r="AT16" s="21" t="str">
        <f>_xlfn.XLOOKUP(AS16,Admin!$A$2:$A$601,Admin!$C$2:$C$601,"",0)</f>
        <v/>
      </c>
      <c r="AU16" s="21" t="str">
        <f>_xlfn.XLOOKUP(AS16,Admin!$A$2:$A$601,Admin!$D$2:$D$601,"",0)</f>
        <v/>
      </c>
      <c r="AV16" s="21" t="str">
        <f>_xlfn.XLOOKUP(AS16,Admin!$A$2:$A$601,Admin!$E$2:$E$601,"",0)</f>
        <v/>
      </c>
      <c r="AW16" s="84"/>
      <c r="AX16" s="21" t="str">
        <f t="shared" si="8"/>
        <v/>
      </c>
      <c r="AY16" t="str">
        <f>_xlfn.XLOOKUP(AS16,Admin!$A$2:$A$601,Admin!$F$2:$F$601,"",0)</f>
        <v/>
      </c>
      <c r="AZ16">
        <f>COUNTIF(AY$7:AY16,AY16)</f>
        <v>8</v>
      </c>
      <c r="BA16" t="str">
        <f>IF(AW16=0,"",IF(AZ16&lt;3,COUNTIF(AZ$7:AZ16,"&lt;3"),0))</f>
        <v/>
      </c>
      <c r="BB16" t="str">
        <f t="shared" si="9"/>
        <v/>
      </c>
    </row>
    <row r="17" spans="1:54" x14ac:dyDescent="0.35">
      <c r="A17" s="45"/>
      <c r="B17" s="21" t="str">
        <f>_xlfn.XLOOKUP(A17,Admin!$A$2:$A$601,Admin!$C$2:$C$601,"",0)</f>
        <v/>
      </c>
      <c r="C17" s="21" t="str">
        <f>_xlfn.XLOOKUP(A17,Admin!$A$2:$A$601,Admin!$D$2:$D$601,"",0)</f>
        <v/>
      </c>
      <c r="D17" s="21" t="str">
        <f>_xlfn.XLOOKUP(A17,Admin!$A$2:$A$601,Admin!$E$2:$E$601,"",0)</f>
        <v/>
      </c>
      <c r="E17" s="84"/>
      <c r="F17" s="21" t="str">
        <f t="shared" si="0"/>
        <v/>
      </c>
      <c r="G17" t="str">
        <f>_xlfn.XLOOKUP(A17,Admin!$A$2:$A$601,Admin!$F$2:$F$601,"",0)</f>
        <v/>
      </c>
      <c r="H17">
        <f>COUNTIF(G$7:G17,G17)</f>
        <v>8</v>
      </c>
      <c r="I17" t="str">
        <f>IF(E17=0,"",IF(H17&lt;3,COUNTIF(H$7:H17,"&lt;3"),0))</f>
        <v/>
      </c>
      <c r="J17" t="str">
        <f t="shared" si="1"/>
        <v/>
      </c>
      <c r="L17" s="45"/>
      <c r="M17" s="21" t="str">
        <f>_xlfn.XLOOKUP(L17,Admin!$A$2:$A$601,Admin!$C$2:$C$601,"",0)</f>
        <v/>
      </c>
      <c r="N17" s="21" t="str">
        <f>_xlfn.XLOOKUP(L17,Admin!$A$2:$A$601,Admin!$D$2:$D$601,"",0)</f>
        <v/>
      </c>
      <c r="O17" s="21" t="str">
        <f>_xlfn.XLOOKUP(L17,Admin!$A$2:$A$601,Admin!$E$2:$E$601,"",0)</f>
        <v/>
      </c>
      <c r="P17" s="84"/>
      <c r="Q17" s="21" t="str">
        <f t="shared" si="2"/>
        <v/>
      </c>
      <c r="R17" t="str">
        <f>_xlfn.XLOOKUP(L17,Admin!$A$2:$A$601,Admin!$F$2:$F$601,"",0)</f>
        <v/>
      </c>
      <c r="S17">
        <f>COUNTIF(R$7:R17,R17)</f>
        <v>11</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114"/>
      <c r="AB17" s="21" t="str">
        <f t="shared" si="4"/>
        <v/>
      </c>
      <c r="AC17" t="str">
        <f>_xlfn.XLOOKUP(W17,Admin!$A$2:$A$601,Admin!$F$2:$F$601,"",0)</f>
        <v/>
      </c>
      <c r="AD17">
        <f>COUNTIF(AC$7:AC17,AC17)</f>
        <v>7</v>
      </c>
      <c r="AE17" t="str">
        <f>IF(AA17=0,"",IF(AD17&lt;3,COUNTIF(AD$7:AD17,"&lt;3"),0))</f>
        <v/>
      </c>
      <c r="AF17" t="str">
        <f t="shared" si="5"/>
        <v/>
      </c>
      <c r="AH17" s="45"/>
      <c r="AI17" s="21" t="str">
        <f>_xlfn.XLOOKUP(AH17,Admin!$A$2:$A$601,Admin!$C$2:$C$601,"",0)</f>
        <v/>
      </c>
      <c r="AJ17" s="21" t="str">
        <f>_xlfn.XLOOKUP(AH17,Admin!$A$2:$A$601,Admin!$D$2:$D$601,"",0)</f>
        <v/>
      </c>
      <c r="AK17" s="21" t="str">
        <f>_xlfn.XLOOKUP(AH17,Admin!$A$2:$A$601,Admin!$E$2:$E$601,"",0)</f>
        <v/>
      </c>
      <c r="AL17" s="114"/>
      <c r="AM17" s="21" t="str">
        <f t="shared" si="6"/>
        <v/>
      </c>
      <c r="AN17" t="str">
        <f>_xlfn.XLOOKUP(AH17,Admin!$A$2:$A$601,Admin!$F$2:$F$601,"",0)</f>
        <v/>
      </c>
      <c r="AO17">
        <f>COUNTIF(AN$7:AN17,AN17)</f>
        <v>8</v>
      </c>
      <c r="AP17" t="str">
        <f>IF(AL17=0,"",IF(AO17&lt;3,COUNTIF(AO$7:AO17,"&lt;3"),0))</f>
        <v/>
      </c>
      <c r="AQ17" t="str">
        <f t="shared" si="7"/>
        <v/>
      </c>
      <c r="AS17" s="45"/>
      <c r="AT17" s="21" t="str">
        <f>_xlfn.XLOOKUP(AS17,Admin!$A$2:$A$601,Admin!$C$2:$C$601,"",0)</f>
        <v/>
      </c>
      <c r="AU17" s="21" t="str">
        <f>_xlfn.XLOOKUP(AS17,Admin!$A$2:$A$601,Admin!$D$2:$D$601,"",0)</f>
        <v/>
      </c>
      <c r="AV17" s="21" t="str">
        <f>_xlfn.XLOOKUP(AS17,Admin!$A$2:$A$601,Admin!$E$2:$E$601,"",0)</f>
        <v/>
      </c>
      <c r="AW17" s="84"/>
      <c r="AX17" s="21" t="str">
        <f t="shared" si="8"/>
        <v/>
      </c>
      <c r="AY17" t="str">
        <f>_xlfn.XLOOKUP(AS17,Admin!$A$2:$A$601,Admin!$F$2:$F$601,"",0)</f>
        <v/>
      </c>
      <c r="AZ17">
        <f>COUNTIF(AY$7:AY17,AY17)</f>
        <v>9</v>
      </c>
      <c r="BA17" t="str">
        <f>IF(AW17=0,"",IF(AZ17&lt;3,COUNTIF(AZ$7:AZ17,"&lt;3"),0))</f>
        <v/>
      </c>
      <c r="BB17" t="str">
        <f t="shared" si="9"/>
        <v/>
      </c>
    </row>
    <row r="18" spans="1:54" x14ac:dyDescent="0.35">
      <c r="A18" s="45"/>
      <c r="B18" s="21" t="str">
        <f>_xlfn.XLOOKUP(A18,Admin!$A$2:$A$601,Admin!$C$2:$C$601,"",0)</f>
        <v/>
      </c>
      <c r="C18" s="21" t="str">
        <f>_xlfn.XLOOKUP(A18,Admin!$A$2:$A$601,Admin!$D$2:$D$601,"",0)</f>
        <v/>
      </c>
      <c r="D18" s="21" t="str">
        <f>_xlfn.XLOOKUP(A18,Admin!$A$2:$A$601,Admin!$E$2:$E$601,"",0)</f>
        <v/>
      </c>
      <c r="E18" s="84"/>
      <c r="F18" s="21" t="str">
        <f t="shared" si="0"/>
        <v/>
      </c>
      <c r="G18" t="str">
        <f>_xlfn.XLOOKUP(A18,Admin!$A$2:$A$601,Admin!$F$2:$F$601,"",0)</f>
        <v/>
      </c>
      <c r="H18">
        <f>COUNTIF(G$7:G18,G18)</f>
        <v>9</v>
      </c>
      <c r="I18" t="str">
        <f>IF(E18=0,"",IF(H18&lt;3,COUNTIF(H$7:H18,"&lt;3"),0))</f>
        <v/>
      </c>
      <c r="J18" t="str">
        <f t="shared" si="1"/>
        <v/>
      </c>
      <c r="L18" s="45"/>
      <c r="M18" s="21" t="str">
        <f>_xlfn.XLOOKUP(L18,Admin!$A$2:$A$601,Admin!$C$2:$C$601,"",0)</f>
        <v/>
      </c>
      <c r="N18" s="21" t="str">
        <f>_xlfn.XLOOKUP(L18,Admin!$A$2:$A$601,Admin!$D$2:$D$601,"",0)</f>
        <v/>
      </c>
      <c r="O18" s="21" t="str">
        <f>_xlfn.XLOOKUP(L18,Admin!$A$2:$A$601,Admin!$E$2:$E$601,"",0)</f>
        <v/>
      </c>
      <c r="P18" s="84"/>
      <c r="Q18" s="21" t="str">
        <f t="shared" si="2"/>
        <v/>
      </c>
      <c r="R18" t="str">
        <f>_xlfn.XLOOKUP(L18,Admin!$A$2:$A$601,Admin!$F$2:$F$601,"",0)</f>
        <v/>
      </c>
      <c r="S18">
        <f>COUNTIF(R$7:R18,R18)</f>
        <v>12</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114"/>
      <c r="AB18" s="21" t="str">
        <f t="shared" si="4"/>
        <v/>
      </c>
      <c r="AC18" t="str">
        <f>_xlfn.XLOOKUP(W18,Admin!$A$2:$A$601,Admin!$F$2:$F$601,"",0)</f>
        <v/>
      </c>
      <c r="AD18">
        <f>COUNTIF(AC$7:AC18,AC18)</f>
        <v>8</v>
      </c>
      <c r="AE18" t="str">
        <f>IF(AA18=0,"",IF(AD18&lt;3,COUNTIF(AD$7:AD18,"&lt;3"),0))</f>
        <v/>
      </c>
      <c r="AF18" t="str">
        <f t="shared" si="5"/>
        <v/>
      </c>
      <c r="AH18" s="45"/>
      <c r="AI18" s="21" t="str">
        <f>_xlfn.XLOOKUP(AH18,Admin!$A$2:$A$601,Admin!$C$2:$C$601,"",0)</f>
        <v/>
      </c>
      <c r="AJ18" s="21" t="str">
        <f>_xlfn.XLOOKUP(AH18,Admin!$A$2:$A$601,Admin!$D$2:$D$601,"",0)</f>
        <v/>
      </c>
      <c r="AK18" s="21" t="str">
        <f>_xlfn.XLOOKUP(AH18,Admin!$A$2:$A$601,Admin!$E$2:$E$601,"",0)</f>
        <v/>
      </c>
      <c r="AL18" s="114"/>
      <c r="AM18" s="21" t="str">
        <f t="shared" si="6"/>
        <v/>
      </c>
      <c r="AN18" t="str">
        <f>_xlfn.XLOOKUP(AH18,Admin!$A$2:$A$601,Admin!$F$2:$F$601,"",0)</f>
        <v/>
      </c>
      <c r="AO18">
        <f>COUNTIF(AN$7:AN18,AN18)</f>
        <v>9</v>
      </c>
      <c r="AP18" t="str">
        <f>IF(AL18=0,"",IF(AO18&lt;3,COUNTIF(AO$7:AO18,"&lt;3"),0))</f>
        <v/>
      </c>
      <c r="AQ18" t="str">
        <f t="shared" si="7"/>
        <v/>
      </c>
      <c r="AS18" s="45"/>
      <c r="AT18" s="21" t="str">
        <f>_xlfn.XLOOKUP(AS18,Admin!$A$2:$A$601,Admin!$C$2:$C$601,"",0)</f>
        <v/>
      </c>
      <c r="AU18" s="21" t="str">
        <f>_xlfn.XLOOKUP(AS18,Admin!$A$2:$A$601,Admin!$D$2:$D$601,"",0)</f>
        <v/>
      </c>
      <c r="AV18" s="21" t="str">
        <f>_xlfn.XLOOKUP(AS18,Admin!$A$2:$A$601,Admin!$E$2:$E$601,"",0)</f>
        <v/>
      </c>
      <c r="AW18" s="84"/>
      <c r="AX18" s="21" t="str">
        <f t="shared" si="8"/>
        <v/>
      </c>
      <c r="AY18" t="str">
        <f>_xlfn.XLOOKUP(AS18,Admin!$A$2:$A$601,Admin!$F$2:$F$601,"",0)</f>
        <v/>
      </c>
      <c r="AZ18">
        <f>COUNTIF(AY$7:AY18,AY18)</f>
        <v>10</v>
      </c>
      <c r="BA18" t="str">
        <f>IF(AW18=0,"",IF(AZ18&lt;3,COUNTIF(AZ$7:AZ18,"&lt;3"),0))</f>
        <v/>
      </c>
      <c r="BB18" t="str">
        <f t="shared" si="9"/>
        <v/>
      </c>
    </row>
    <row r="19" spans="1:54" x14ac:dyDescent="0.35">
      <c r="A19" s="45"/>
      <c r="B19" s="21" t="str">
        <f>_xlfn.XLOOKUP(A19,Admin!$A$2:$A$601,Admin!$C$2:$C$601,"",0)</f>
        <v/>
      </c>
      <c r="C19" s="21" t="str">
        <f>_xlfn.XLOOKUP(A19,Admin!$A$2:$A$601,Admin!$D$2:$D$601,"",0)</f>
        <v/>
      </c>
      <c r="D19" s="21" t="str">
        <f>_xlfn.XLOOKUP(A19,Admin!$A$2:$A$601,Admin!$E$2:$E$601,"",0)</f>
        <v/>
      </c>
      <c r="E19" s="84"/>
      <c r="F19" s="21" t="str">
        <f t="shared" si="0"/>
        <v/>
      </c>
      <c r="G19" t="str">
        <f>_xlfn.XLOOKUP(A19,Admin!$A$2:$A$601,Admin!$F$2:$F$601,"",0)</f>
        <v/>
      </c>
      <c r="H19">
        <f>COUNTIF(G$7:G19,G19)</f>
        <v>10</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4"/>
      <c r="Q19" s="21" t="str">
        <f t="shared" si="2"/>
        <v/>
      </c>
      <c r="R19" t="str">
        <f>_xlfn.XLOOKUP(L19,Admin!$A$2:$A$601,Admin!$F$2:$F$601,"",0)</f>
        <v/>
      </c>
      <c r="S19">
        <f>COUNTIF(R$7:R19,R19)</f>
        <v>13</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114"/>
      <c r="AB19" s="21" t="str">
        <f t="shared" si="4"/>
        <v/>
      </c>
      <c r="AC19" t="str">
        <f>_xlfn.XLOOKUP(W19,Admin!$A$2:$A$601,Admin!$F$2:$F$601,"",0)</f>
        <v/>
      </c>
      <c r="AD19">
        <f>COUNTIF(AC$7:AC19,AC19)</f>
        <v>9</v>
      </c>
      <c r="AE19" t="str">
        <f>IF(AA19=0,"",IF(AD19&lt;3,COUNTIF(AD$7:AD19,"&lt;3"),0))</f>
        <v/>
      </c>
      <c r="AF19" t="str">
        <f t="shared" si="5"/>
        <v/>
      </c>
      <c r="AH19" s="45"/>
      <c r="AI19" s="21" t="str">
        <f>_xlfn.XLOOKUP(AH19,Admin!$A$2:$A$601,Admin!$C$2:$C$601,"",0)</f>
        <v/>
      </c>
      <c r="AJ19" s="21" t="str">
        <f>_xlfn.XLOOKUP(AH19,Admin!$A$2:$A$601,Admin!$D$2:$D$601,"",0)</f>
        <v/>
      </c>
      <c r="AK19" s="21" t="str">
        <f>_xlfn.XLOOKUP(AH19,Admin!$A$2:$A$601,Admin!$E$2:$E$601,"",0)</f>
        <v/>
      </c>
      <c r="AL19" s="114"/>
      <c r="AM19" s="21" t="str">
        <f t="shared" si="6"/>
        <v/>
      </c>
      <c r="AN19" t="str">
        <f>_xlfn.XLOOKUP(AH19,Admin!$A$2:$A$601,Admin!$F$2:$F$601,"",0)</f>
        <v/>
      </c>
      <c r="AO19">
        <f>COUNTIF(AN$7:AN19,AN19)</f>
        <v>10</v>
      </c>
      <c r="AP19" t="str">
        <f>IF(AL19=0,"",IF(AO19&lt;3,COUNTIF(AO$7:AO19,"&lt;3"),0))</f>
        <v/>
      </c>
      <c r="AQ19" t="str">
        <f t="shared" si="7"/>
        <v/>
      </c>
      <c r="AS19" s="45"/>
      <c r="AT19" s="21" t="str">
        <f>_xlfn.XLOOKUP(AS19,Admin!$A$2:$A$601,Admin!$C$2:$C$601,"",0)</f>
        <v/>
      </c>
      <c r="AU19" s="21" t="str">
        <f>_xlfn.XLOOKUP(AS19,Admin!$A$2:$A$601,Admin!$D$2:$D$601,"",0)</f>
        <v/>
      </c>
      <c r="AV19" s="21" t="str">
        <f>_xlfn.XLOOKUP(AS19,Admin!$A$2:$A$601,Admin!$E$2:$E$601,"",0)</f>
        <v/>
      </c>
      <c r="AW19" s="84"/>
      <c r="AX19" s="21" t="str">
        <f t="shared" si="8"/>
        <v/>
      </c>
      <c r="AY19" t="str">
        <f>_xlfn.XLOOKUP(AS19,Admin!$A$2:$A$601,Admin!$F$2:$F$601,"",0)</f>
        <v/>
      </c>
      <c r="AZ19">
        <f>COUNTIF(AY$7:AY19,AY19)</f>
        <v>11</v>
      </c>
      <c r="BA19" t="str">
        <f>IF(AW19=0,"",IF(AZ19&lt;3,COUNTIF(AZ$7:AZ19,"&lt;3"),0))</f>
        <v/>
      </c>
      <c r="BB19" t="str">
        <f t="shared" si="9"/>
        <v/>
      </c>
    </row>
    <row r="20" spans="1:54" x14ac:dyDescent="0.35">
      <c r="A20" s="45"/>
      <c r="B20" s="21" t="str">
        <f>_xlfn.XLOOKUP(A20,Admin!$A$2:$A$601,Admin!$C$2:$C$601,"",0)</f>
        <v/>
      </c>
      <c r="C20" s="21" t="str">
        <f>_xlfn.XLOOKUP(A20,Admin!$A$2:$A$601,Admin!$D$2:$D$601,"",0)</f>
        <v/>
      </c>
      <c r="D20" s="21" t="str">
        <f>_xlfn.XLOOKUP(A20,Admin!$A$2:$A$601,Admin!$E$2:$E$601,"",0)</f>
        <v/>
      </c>
      <c r="E20" s="84"/>
      <c r="F20" s="21" t="str">
        <f t="shared" si="0"/>
        <v/>
      </c>
      <c r="G20" t="str">
        <f>_xlfn.XLOOKUP(A20,Admin!$A$2:$A$601,Admin!$F$2:$F$601,"",0)</f>
        <v/>
      </c>
      <c r="H20">
        <f>COUNTIF(G$7:G20,G20)</f>
        <v>11</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4"/>
      <c r="Q20" s="21" t="str">
        <f t="shared" si="2"/>
        <v/>
      </c>
      <c r="R20" t="str">
        <f>_xlfn.XLOOKUP(L20,Admin!$A$2:$A$601,Admin!$F$2:$F$601,"",0)</f>
        <v/>
      </c>
      <c r="S20">
        <f>COUNTIF(R$7:R20,R20)</f>
        <v>14</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114"/>
      <c r="AB20" s="21" t="str">
        <f t="shared" si="4"/>
        <v/>
      </c>
      <c r="AC20" t="str">
        <f>_xlfn.XLOOKUP(W20,Admin!$A$2:$A$601,Admin!$F$2:$F$601,"",0)</f>
        <v/>
      </c>
      <c r="AD20">
        <f>COUNTIF(AC$7:AC20,AC20)</f>
        <v>10</v>
      </c>
      <c r="AE20" t="str">
        <f>IF(AA20=0,"",IF(AD20&lt;3,COUNTIF(AD$7:AD20,"&lt;3"),0))</f>
        <v/>
      </c>
      <c r="AF20" t="str">
        <f t="shared" si="5"/>
        <v/>
      </c>
      <c r="AH20" s="45"/>
      <c r="AI20" s="21" t="str">
        <f>_xlfn.XLOOKUP(AH20,Admin!$A$2:$A$601,Admin!$C$2:$C$601,"",0)</f>
        <v/>
      </c>
      <c r="AJ20" s="21" t="str">
        <f>_xlfn.XLOOKUP(AH20,Admin!$A$2:$A$601,Admin!$D$2:$D$601,"",0)</f>
        <v/>
      </c>
      <c r="AK20" s="21" t="str">
        <f>_xlfn.XLOOKUP(AH20,Admin!$A$2:$A$601,Admin!$E$2:$E$601,"",0)</f>
        <v/>
      </c>
      <c r="AL20" s="114"/>
      <c r="AM20" s="21" t="str">
        <f t="shared" si="6"/>
        <v/>
      </c>
      <c r="AN20" t="str">
        <f>_xlfn.XLOOKUP(AH20,Admin!$A$2:$A$601,Admin!$F$2:$F$601,"",0)</f>
        <v/>
      </c>
      <c r="AO20">
        <f>COUNTIF(AN$7:AN20,AN20)</f>
        <v>11</v>
      </c>
      <c r="AP20" t="str">
        <f>IF(AL20=0,"",IF(AO20&lt;3,COUNTIF(AO$7:AO20,"&lt;3"),0))</f>
        <v/>
      </c>
      <c r="AQ20" t="str">
        <f t="shared" si="7"/>
        <v/>
      </c>
      <c r="AS20" s="45"/>
      <c r="AT20" s="21" t="str">
        <f>_xlfn.XLOOKUP(AS20,Admin!$A$2:$A$601,Admin!$C$2:$C$601,"",0)</f>
        <v/>
      </c>
      <c r="AU20" s="21" t="str">
        <f>_xlfn.XLOOKUP(AS20,Admin!$A$2:$A$601,Admin!$D$2:$D$601,"",0)</f>
        <v/>
      </c>
      <c r="AV20" s="21" t="str">
        <f>_xlfn.XLOOKUP(AS20,Admin!$A$2:$A$601,Admin!$E$2:$E$601,"",0)</f>
        <v/>
      </c>
      <c r="AW20" s="84"/>
      <c r="AX20" s="21" t="str">
        <f t="shared" si="8"/>
        <v/>
      </c>
      <c r="AY20" t="str">
        <f>_xlfn.XLOOKUP(AS20,Admin!$A$2:$A$601,Admin!$F$2:$F$601,"",0)</f>
        <v/>
      </c>
      <c r="AZ20">
        <f>COUNTIF(AY$7:AY20,AY20)</f>
        <v>12</v>
      </c>
      <c r="BA20" t="str">
        <f>IF(AW20=0,"",IF(AZ20&lt;3,COUNTIF(AZ$7:AZ20,"&lt;3"),0))</f>
        <v/>
      </c>
      <c r="BB20" t="str">
        <f t="shared" si="9"/>
        <v/>
      </c>
    </row>
    <row r="21" spans="1:54" x14ac:dyDescent="0.35">
      <c r="A21" s="45"/>
      <c r="B21" s="21" t="str">
        <f>_xlfn.XLOOKUP(A21,Admin!$A$2:$A$601,Admin!$C$2:$C$601,"",0)</f>
        <v/>
      </c>
      <c r="C21" s="21" t="str">
        <f>_xlfn.XLOOKUP(A21,Admin!$A$2:$A$601,Admin!$D$2:$D$601,"",0)</f>
        <v/>
      </c>
      <c r="D21" s="21" t="str">
        <f>_xlfn.XLOOKUP(A21,Admin!$A$2:$A$601,Admin!$E$2:$E$601,"",0)</f>
        <v/>
      </c>
      <c r="E21" s="84"/>
      <c r="F21" s="21" t="str">
        <f t="shared" si="0"/>
        <v/>
      </c>
      <c r="G21" t="str">
        <f>_xlfn.XLOOKUP(A21,Admin!$A$2:$A$601,Admin!$F$2:$F$601,"",0)</f>
        <v/>
      </c>
      <c r="H21">
        <f>COUNTIF(G$7:G21,G21)</f>
        <v>12</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4"/>
      <c r="Q21" s="21" t="str">
        <f t="shared" si="2"/>
        <v/>
      </c>
      <c r="R21" t="str">
        <f>_xlfn.XLOOKUP(L21,Admin!$A$2:$A$601,Admin!$F$2:$F$601,"",0)</f>
        <v/>
      </c>
      <c r="S21">
        <f>COUNTIF(R$7:R21,R21)</f>
        <v>15</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114"/>
      <c r="AB21" s="21" t="str">
        <f t="shared" si="4"/>
        <v/>
      </c>
      <c r="AC21" t="str">
        <f>_xlfn.XLOOKUP(W21,Admin!$A$2:$A$601,Admin!$F$2:$F$601,"",0)</f>
        <v/>
      </c>
      <c r="AD21">
        <f>COUNTIF(AC$7:AC21,AC21)</f>
        <v>11</v>
      </c>
      <c r="AE21" t="str">
        <f>IF(AA21=0,"",IF(AD21&lt;3,COUNTIF(AD$7:AD21,"&lt;3"),0))</f>
        <v/>
      </c>
      <c r="AF21" t="str">
        <f t="shared" si="5"/>
        <v/>
      </c>
      <c r="AH21" s="45"/>
      <c r="AI21" s="21" t="str">
        <f>_xlfn.XLOOKUP(AH21,Admin!$A$2:$A$601,Admin!$C$2:$C$601,"",0)</f>
        <v/>
      </c>
      <c r="AJ21" s="21" t="str">
        <f>_xlfn.XLOOKUP(AH21,Admin!$A$2:$A$601,Admin!$D$2:$D$601,"",0)</f>
        <v/>
      </c>
      <c r="AK21" s="21" t="str">
        <f>_xlfn.XLOOKUP(AH21,Admin!$A$2:$A$601,Admin!$E$2:$E$601,"",0)</f>
        <v/>
      </c>
      <c r="AL21" s="114"/>
      <c r="AM21" s="21" t="str">
        <f t="shared" si="6"/>
        <v/>
      </c>
      <c r="AN21" t="str">
        <f>_xlfn.XLOOKUP(AH21,Admin!$A$2:$A$601,Admin!$F$2:$F$601,"",0)</f>
        <v/>
      </c>
      <c r="AO21">
        <f>COUNTIF(AN$7:AN21,AN21)</f>
        <v>12</v>
      </c>
      <c r="AP21" t="str">
        <f>IF(AL21=0,"",IF(AO21&lt;3,COUNTIF(AO$7:AO21,"&lt;3"),0))</f>
        <v/>
      </c>
      <c r="AQ21" t="str">
        <f t="shared" si="7"/>
        <v/>
      </c>
      <c r="AS21" s="45"/>
      <c r="AT21" s="21" t="str">
        <f>_xlfn.XLOOKUP(AS21,Admin!$A$2:$A$601,Admin!$C$2:$C$601,"",0)</f>
        <v/>
      </c>
      <c r="AU21" s="21" t="str">
        <f>_xlfn.XLOOKUP(AS21,Admin!$A$2:$A$601,Admin!$D$2:$D$601,"",0)</f>
        <v/>
      </c>
      <c r="AV21" s="21" t="str">
        <f>_xlfn.XLOOKUP(AS21,Admin!$A$2:$A$601,Admin!$E$2:$E$601,"",0)</f>
        <v/>
      </c>
      <c r="AW21" s="84"/>
      <c r="AX21" s="21" t="str">
        <f t="shared" si="8"/>
        <v/>
      </c>
      <c r="AY21" t="str">
        <f>_xlfn.XLOOKUP(AS21,Admin!$A$2:$A$601,Admin!$F$2:$F$601,"",0)</f>
        <v/>
      </c>
      <c r="AZ21">
        <f>COUNTIF(AY$7:AY21,AY21)</f>
        <v>13</v>
      </c>
      <c r="BA21" t="str">
        <f>IF(AW21=0,"",IF(AZ21&lt;3,COUNTIF(AZ$7:AZ21,"&lt;3"),0))</f>
        <v/>
      </c>
      <c r="BB21" t="str">
        <f t="shared" si="9"/>
        <v/>
      </c>
    </row>
    <row r="22" spans="1:54" x14ac:dyDescent="0.35">
      <c r="A22" s="45"/>
      <c r="B22" s="21" t="str">
        <f>_xlfn.XLOOKUP(A22,Admin!$A$2:$A$601,Admin!$C$2:$C$601,"",0)</f>
        <v/>
      </c>
      <c r="C22" s="21" t="str">
        <f>_xlfn.XLOOKUP(A22,Admin!$A$2:$A$601,Admin!$D$2:$D$601,"",0)</f>
        <v/>
      </c>
      <c r="D22" s="21" t="str">
        <f>_xlfn.XLOOKUP(A22,Admin!$A$2:$A$601,Admin!$E$2:$E$601,"",0)</f>
        <v/>
      </c>
      <c r="E22" s="84"/>
      <c r="F22" s="21" t="str">
        <f t="shared" si="0"/>
        <v/>
      </c>
      <c r="G22" t="str">
        <f>_xlfn.XLOOKUP(A22,Admin!$A$2:$A$601,Admin!$F$2:$F$601,"",0)</f>
        <v/>
      </c>
      <c r="H22">
        <f>COUNTIF(G$7:G22,G22)</f>
        <v>13</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4"/>
      <c r="Q22" s="21" t="str">
        <f t="shared" si="2"/>
        <v/>
      </c>
      <c r="R22" t="str">
        <f>_xlfn.XLOOKUP(L22,Admin!$A$2:$A$601,Admin!$F$2:$F$601,"",0)</f>
        <v/>
      </c>
      <c r="S22">
        <f>COUNTIF(R$7:R22,R22)</f>
        <v>16</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114"/>
      <c r="AB22" s="21" t="str">
        <f t="shared" si="4"/>
        <v/>
      </c>
      <c r="AC22" t="str">
        <f>_xlfn.XLOOKUP(W22,Admin!$A$2:$A$601,Admin!$F$2:$F$601,"",0)</f>
        <v/>
      </c>
      <c r="AD22">
        <f>COUNTIF(AC$7:AC22,AC22)</f>
        <v>12</v>
      </c>
      <c r="AE22" t="str">
        <f>IF(AA22=0,"",IF(AD22&lt;3,COUNTIF(AD$7:AD22,"&lt;3"),0))</f>
        <v/>
      </c>
      <c r="AF22" t="str">
        <f t="shared" si="5"/>
        <v/>
      </c>
      <c r="AH22" s="45"/>
      <c r="AI22" s="21" t="str">
        <f>_xlfn.XLOOKUP(AH22,Admin!$A$2:$A$601,Admin!$C$2:$C$601,"",0)</f>
        <v/>
      </c>
      <c r="AJ22" s="21" t="str">
        <f>_xlfn.XLOOKUP(AH22,Admin!$A$2:$A$601,Admin!$D$2:$D$601,"",0)</f>
        <v/>
      </c>
      <c r="AK22" s="21" t="str">
        <f>_xlfn.XLOOKUP(AH22,Admin!$A$2:$A$601,Admin!$E$2:$E$601,"",0)</f>
        <v/>
      </c>
      <c r="AL22" s="114"/>
      <c r="AM22" s="21" t="str">
        <f t="shared" si="6"/>
        <v/>
      </c>
      <c r="AN22" t="str">
        <f>_xlfn.XLOOKUP(AH22,Admin!$A$2:$A$601,Admin!$F$2:$F$601,"",0)</f>
        <v/>
      </c>
      <c r="AO22">
        <f>COUNTIF(AN$7:AN22,AN22)</f>
        <v>13</v>
      </c>
      <c r="AP22" t="str">
        <f>IF(AL22=0,"",IF(AO22&lt;3,COUNTIF(AO$7:AO22,"&lt;3"),0))</f>
        <v/>
      </c>
      <c r="AQ22" t="str">
        <f t="shared" si="7"/>
        <v/>
      </c>
      <c r="AS22" s="45"/>
      <c r="AT22" s="21" t="str">
        <f>_xlfn.XLOOKUP(AS22,Admin!$A$2:$A$601,Admin!$C$2:$C$601,"",0)</f>
        <v/>
      </c>
      <c r="AU22" s="21" t="str">
        <f>_xlfn.XLOOKUP(AS22,Admin!$A$2:$A$601,Admin!$D$2:$D$601,"",0)</f>
        <v/>
      </c>
      <c r="AV22" s="21" t="str">
        <f>_xlfn.XLOOKUP(AS22,Admin!$A$2:$A$601,Admin!$E$2:$E$601,"",0)</f>
        <v/>
      </c>
      <c r="AW22" s="84"/>
      <c r="AX22" s="21" t="str">
        <f t="shared" si="8"/>
        <v/>
      </c>
      <c r="AY22" t="str">
        <f>_xlfn.XLOOKUP(AS22,Admin!$A$2:$A$601,Admin!$F$2:$F$601,"",0)</f>
        <v/>
      </c>
      <c r="AZ22">
        <f>COUNTIF(AY$7:AY22,AY22)</f>
        <v>14</v>
      </c>
      <c r="BA22" t="str">
        <f>IF(AW22=0,"",IF(AZ22&lt;3,COUNTIF(AZ$7:AZ22,"&lt;3"),0))</f>
        <v/>
      </c>
      <c r="BB22" t="str">
        <f t="shared" si="9"/>
        <v/>
      </c>
    </row>
    <row r="23" spans="1:54" x14ac:dyDescent="0.35">
      <c r="A23" s="45"/>
      <c r="B23" s="21" t="str">
        <f>_xlfn.XLOOKUP(A23,Admin!$A$2:$A$601,Admin!$C$2:$C$601,"",0)</f>
        <v/>
      </c>
      <c r="C23" s="21" t="str">
        <f>_xlfn.XLOOKUP(A23,Admin!$A$2:$A$601,Admin!$D$2:$D$601,"",0)</f>
        <v/>
      </c>
      <c r="D23" s="21" t="str">
        <f>_xlfn.XLOOKUP(A23,Admin!$A$2:$A$601,Admin!$E$2:$E$601,"",0)</f>
        <v/>
      </c>
      <c r="E23" s="84"/>
      <c r="F23" s="21" t="str">
        <f t="shared" si="0"/>
        <v/>
      </c>
      <c r="G23" t="str">
        <f>_xlfn.XLOOKUP(A23,Admin!$A$2:$A$601,Admin!$F$2:$F$601,"",0)</f>
        <v/>
      </c>
      <c r="H23">
        <f>COUNTIF(G$7:G23,G23)</f>
        <v>14</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4"/>
      <c r="Q23" s="21" t="str">
        <f t="shared" si="2"/>
        <v/>
      </c>
      <c r="R23" t="str">
        <f>_xlfn.XLOOKUP(L23,Admin!$A$2:$A$601,Admin!$F$2:$F$601,"",0)</f>
        <v/>
      </c>
      <c r="S23">
        <f>COUNTIF(R$7:R23,R23)</f>
        <v>17</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114"/>
      <c r="AB23" s="21" t="str">
        <f t="shared" si="4"/>
        <v/>
      </c>
      <c r="AC23" t="str">
        <f>_xlfn.XLOOKUP(W23,Admin!$A$2:$A$601,Admin!$F$2:$F$601,"",0)</f>
        <v/>
      </c>
      <c r="AD23">
        <f>COUNTIF(AC$7:AC23,AC23)</f>
        <v>13</v>
      </c>
      <c r="AE23" t="str">
        <f>IF(AA23=0,"",IF(AD23&lt;3,COUNTIF(AD$7:AD23,"&lt;3"),0))</f>
        <v/>
      </c>
      <c r="AF23" t="str">
        <f t="shared" si="5"/>
        <v/>
      </c>
      <c r="AH23" s="45"/>
      <c r="AI23" s="21" t="str">
        <f>_xlfn.XLOOKUP(AH23,Admin!$A$2:$A$601,Admin!$C$2:$C$601,"",0)</f>
        <v/>
      </c>
      <c r="AJ23" s="21" t="str">
        <f>_xlfn.XLOOKUP(AH23,Admin!$A$2:$A$601,Admin!$D$2:$D$601,"",0)</f>
        <v/>
      </c>
      <c r="AK23" s="21" t="str">
        <f>_xlfn.XLOOKUP(AH23,Admin!$A$2:$A$601,Admin!$E$2:$E$601,"",0)</f>
        <v/>
      </c>
      <c r="AL23" s="114"/>
      <c r="AM23" s="21" t="str">
        <f t="shared" si="6"/>
        <v/>
      </c>
      <c r="AN23" t="str">
        <f>_xlfn.XLOOKUP(AH23,Admin!$A$2:$A$601,Admin!$F$2:$F$601,"",0)</f>
        <v/>
      </c>
      <c r="AO23">
        <f>COUNTIF(AN$7:AN23,AN23)</f>
        <v>14</v>
      </c>
      <c r="AP23" t="str">
        <f>IF(AL23=0,"",IF(AO23&lt;3,COUNTIF(AO$7:AO23,"&lt;3"),0))</f>
        <v/>
      </c>
      <c r="AQ23" t="str">
        <f t="shared" si="7"/>
        <v/>
      </c>
      <c r="AS23" s="45"/>
      <c r="AT23" s="21" t="str">
        <f>_xlfn.XLOOKUP(AS23,Admin!$A$2:$A$601,Admin!$C$2:$C$601,"",0)</f>
        <v/>
      </c>
      <c r="AU23" s="21" t="str">
        <f>_xlfn.XLOOKUP(AS23,Admin!$A$2:$A$601,Admin!$D$2:$D$601,"",0)</f>
        <v/>
      </c>
      <c r="AV23" s="21" t="str">
        <f>_xlfn.XLOOKUP(AS23,Admin!$A$2:$A$601,Admin!$E$2:$E$601,"",0)</f>
        <v/>
      </c>
      <c r="AW23" s="84"/>
      <c r="AX23" s="21" t="str">
        <f t="shared" si="8"/>
        <v/>
      </c>
      <c r="AY23" t="str">
        <f>_xlfn.XLOOKUP(AS23,Admin!$A$2:$A$601,Admin!$F$2:$F$601,"",0)</f>
        <v/>
      </c>
      <c r="AZ23">
        <f>COUNTIF(AY$7:AY23,AY23)</f>
        <v>15</v>
      </c>
      <c r="BA23" t="str">
        <f>IF(AW23=0,"",IF(AZ23&lt;3,COUNTIF(AZ$7:AZ23,"&lt;3"),0))</f>
        <v/>
      </c>
      <c r="BB23" t="str">
        <f t="shared" si="9"/>
        <v/>
      </c>
    </row>
    <row r="24" spans="1:54" x14ac:dyDescent="0.35">
      <c r="A24" s="45"/>
      <c r="B24" s="21" t="str">
        <f>_xlfn.XLOOKUP(A24,Admin!$A$2:$A$601,Admin!$C$2:$C$601,"",0)</f>
        <v/>
      </c>
      <c r="C24" s="21" t="str">
        <f>_xlfn.XLOOKUP(A24,Admin!$A$2:$A$601,Admin!$D$2:$D$601,"",0)</f>
        <v/>
      </c>
      <c r="D24" s="21" t="str">
        <f>_xlfn.XLOOKUP(A24,Admin!$A$2:$A$601,Admin!$E$2:$E$601,"",0)</f>
        <v/>
      </c>
      <c r="E24" s="84"/>
      <c r="F24" s="21" t="str">
        <f t="shared" si="0"/>
        <v/>
      </c>
      <c r="G24" t="str">
        <f>_xlfn.XLOOKUP(A24,Admin!$A$2:$A$601,Admin!$F$2:$F$601,"",0)</f>
        <v/>
      </c>
      <c r="H24">
        <f>COUNTIF(G$7:G24,G24)</f>
        <v>15</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18</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114"/>
      <c r="AB24" s="21" t="str">
        <f t="shared" si="4"/>
        <v/>
      </c>
      <c r="AC24" t="str">
        <f>_xlfn.XLOOKUP(W24,Admin!$A$2:$A$601,Admin!$F$2:$F$601,"",0)</f>
        <v/>
      </c>
      <c r="AD24">
        <f>COUNTIF(AC$7:AC24,AC24)</f>
        <v>14</v>
      </c>
      <c r="AE24" t="str">
        <f>IF(AA24=0,"",IF(AD24&lt;3,COUNTIF(AD$7:AD24,"&lt;3"),0))</f>
        <v/>
      </c>
      <c r="AF24" t="str">
        <f t="shared" si="5"/>
        <v/>
      </c>
      <c r="AH24" s="45"/>
      <c r="AI24" s="21" t="str">
        <f>_xlfn.XLOOKUP(AH24,Admin!$A$2:$A$601,Admin!$C$2:$C$601,"",0)</f>
        <v/>
      </c>
      <c r="AJ24" s="21" t="str">
        <f>_xlfn.XLOOKUP(AH24,Admin!$A$2:$A$601,Admin!$D$2:$D$601,"",0)</f>
        <v/>
      </c>
      <c r="AK24" s="21" t="str">
        <f>_xlfn.XLOOKUP(AH24,Admin!$A$2:$A$601,Admin!$E$2:$E$601,"",0)</f>
        <v/>
      </c>
      <c r="AL24" s="114"/>
      <c r="AM24" s="21" t="str">
        <f t="shared" si="6"/>
        <v/>
      </c>
      <c r="AN24" t="str">
        <f>_xlfn.XLOOKUP(AH24,Admin!$A$2:$A$601,Admin!$F$2:$F$601,"",0)</f>
        <v/>
      </c>
      <c r="AO24">
        <f>COUNTIF(AN$7:AN24,AN24)</f>
        <v>15</v>
      </c>
      <c r="AP24" t="str">
        <f>IF(AL24=0,"",IF(AO24&lt;3,COUNTIF(AO$7:AO24,"&lt;3"),0))</f>
        <v/>
      </c>
      <c r="AQ24" t="str">
        <f t="shared" si="7"/>
        <v/>
      </c>
      <c r="AS24" s="45"/>
      <c r="AT24" s="21" t="str">
        <f>_xlfn.XLOOKUP(AS24,Admin!$A$2:$A$601,Admin!$C$2:$C$601,"",0)</f>
        <v/>
      </c>
      <c r="AU24" s="21" t="str">
        <f>_xlfn.XLOOKUP(AS24,Admin!$A$2:$A$601,Admin!$D$2:$D$601,"",0)</f>
        <v/>
      </c>
      <c r="AV24" s="21" t="str">
        <f>_xlfn.XLOOKUP(AS24,Admin!$A$2:$A$601,Admin!$E$2:$E$601,"",0)</f>
        <v/>
      </c>
      <c r="AW24" s="84"/>
      <c r="AX24" s="21" t="str">
        <f t="shared" si="8"/>
        <v/>
      </c>
      <c r="AY24" t="str">
        <f>_xlfn.XLOOKUP(AS24,Admin!$A$2:$A$601,Admin!$F$2:$F$601,"",0)</f>
        <v/>
      </c>
      <c r="AZ24">
        <f>COUNTIF(AY$7:AY24,AY24)</f>
        <v>16</v>
      </c>
      <c r="BA24" t="str">
        <f>IF(AW24=0,"",IF(AZ24&lt;3,COUNTIF(AZ$7:AZ24,"&lt;3"),0))</f>
        <v/>
      </c>
      <c r="BB24" t="str">
        <f t="shared" si="9"/>
        <v/>
      </c>
    </row>
    <row r="25" spans="1:54"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16</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19</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114"/>
      <c r="AB25" s="21" t="str">
        <f t="shared" si="4"/>
        <v/>
      </c>
      <c r="AC25" t="str">
        <f>_xlfn.XLOOKUP(W25,Admin!$A$2:$A$601,Admin!$F$2:$F$601,"",0)</f>
        <v/>
      </c>
      <c r="AD25">
        <f>COUNTIF(AC$7:AC25,AC25)</f>
        <v>15</v>
      </c>
      <c r="AE25" t="str">
        <f>IF(AA25=0,"",IF(AD25&lt;3,COUNTIF(AD$7:AD25,"&lt;3"),0))</f>
        <v/>
      </c>
      <c r="AF25" t="str">
        <f t="shared" si="5"/>
        <v/>
      </c>
      <c r="AH25" s="45"/>
      <c r="AI25" s="21" t="str">
        <f>_xlfn.XLOOKUP(AH25,Admin!$A$2:$A$601,Admin!$C$2:$C$601,"",0)</f>
        <v/>
      </c>
      <c r="AJ25" s="21" t="str">
        <f>_xlfn.XLOOKUP(AH25,Admin!$A$2:$A$601,Admin!$D$2:$D$601,"",0)</f>
        <v/>
      </c>
      <c r="AK25" s="21" t="str">
        <f>_xlfn.XLOOKUP(AH25,Admin!$A$2:$A$601,Admin!$E$2:$E$601,"",0)</f>
        <v/>
      </c>
      <c r="AL25" s="114"/>
      <c r="AM25" s="21" t="str">
        <f t="shared" si="6"/>
        <v/>
      </c>
      <c r="AN25" t="str">
        <f>_xlfn.XLOOKUP(AH25,Admin!$A$2:$A$601,Admin!$F$2:$F$601,"",0)</f>
        <v/>
      </c>
      <c r="AO25">
        <f>COUNTIF(AN$7:AN25,AN25)</f>
        <v>16</v>
      </c>
      <c r="AP25" t="str">
        <f>IF(AL25=0,"",IF(AO25&lt;3,COUNTIF(AO$7:AO25,"&lt;3"),0))</f>
        <v/>
      </c>
      <c r="AQ25" t="str">
        <f t="shared" si="7"/>
        <v/>
      </c>
      <c r="AS25" s="45"/>
      <c r="AT25" s="21" t="str">
        <f>_xlfn.XLOOKUP(AS25,Admin!$A$2:$A$601,Admin!$C$2:$C$601,"",0)</f>
        <v/>
      </c>
      <c r="AU25" s="21" t="str">
        <f>_xlfn.XLOOKUP(AS25,Admin!$A$2:$A$601,Admin!$D$2:$D$601,"",0)</f>
        <v/>
      </c>
      <c r="AV25" s="21" t="str">
        <f>_xlfn.XLOOKUP(AS25,Admin!$A$2:$A$601,Admin!$E$2:$E$601,"",0)</f>
        <v/>
      </c>
      <c r="AW25" s="84"/>
      <c r="AX25" s="21" t="str">
        <f t="shared" si="8"/>
        <v/>
      </c>
      <c r="AY25" t="str">
        <f>_xlfn.XLOOKUP(AS25,Admin!$A$2:$A$601,Admin!$F$2:$F$601,"",0)</f>
        <v/>
      </c>
      <c r="AZ25">
        <f>COUNTIF(AY$7:AY25,AY25)</f>
        <v>17</v>
      </c>
      <c r="BA25" t="str">
        <f>IF(AW25=0,"",IF(AZ25&lt;3,COUNTIF(AZ$7:AZ25,"&lt;3"),0))</f>
        <v/>
      </c>
      <c r="BB25" t="str">
        <f t="shared" si="9"/>
        <v/>
      </c>
    </row>
    <row r="26" spans="1:54"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17</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20</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114"/>
      <c r="AB26" s="21" t="str">
        <f t="shared" si="4"/>
        <v/>
      </c>
      <c r="AC26" t="str">
        <f>_xlfn.XLOOKUP(W26,Admin!$A$2:$A$601,Admin!$F$2:$F$601,"",0)</f>
        <v/>
      </c>
      <c r="AD26">
        <f>COUNTIF(AC$7:AC26,AC26)</f>
        <v>16</v>
      </c>
      <c r="AE26" t="str">
        <f>IF(AA26=0,"",IF(AD26&lt;3,COUNTIF(AD$7:AD26,"&lt;3"),0))</f>
        <v/>
      </c>
      <c r="AF26" t="str">
        <f t="shared" si="5"/>
        <v/>
      </c>
      <c r="AH26" s="45"/>
      <c r="AI26" s="21" t="str">
        <f>_xlfn.XLOOKUP(AH26,Admin!$A$2:$A$601,Admin!$C$2:$C$601,"",0)</f>
        <v/>
      </c>
      <c r="AJ26" s="21" t="str">
        <f>_xlfn.XLOOKUP(AH26,Admin!$A$2:$A$601,Admin!$D$2:$D$601,"",0)</f>
        <v/>
      </c>
      <c r="AK26" s="21" t="str">
        <f>_xlfn.XLOOKUP(AH26,Admin!$A$2:$A$601,Admin!$E$2:$E$601,"",0)</f>
        <v/>
      </c>
      <c r="AL26" s="114"/>
      <c r="AM26" s="21" t="str">
        <f t="shared" si="6"/>
        <v/>
      </c>
      <c r="AN26" t="str">
        <f>_xlfn.XLOOKUP(AH26,Admin!$A$2:$A$601,Admin!$F$2:$F$601,"",0)</f>
        <v/>
      </c>
      <c r="AO26">
        <f>COUNTIF(AN$7:AN26,AN26)</f>
        <v>17</v>
      </c>
      <c r="AP26" t="str">
        <f>IF(AL26=0,"",IF(AO26&lt;3,COUNTIF(AO$7:AO26,"&lt;3"),0))</f>
        <v/>
      </c>
      <c r="AQ26" t="str">
        <f t="shared" si="7"/>
        <v/>
      </c>
      <c r="AS26" s="45"/>
      <c r="AT26" s="21" t="str">
        <f>_xlfn.XLOOKUP(AS26,Admin!$A$2:$A$601,Admin!$C$2:$C$601,"",0)</f>
        <v/>
      </c>
      <c r="AU26" s="21" t="str">
        <f>_xlfn.XLOOKUP(AS26,Admin!$A$2:$A$601,Admin!$D$2:$D$601,"",0)</f>
        <v/>
      </c>
      <c r="AV26" s="21" t="str">
        <f>_xlfn.XLOOKUP(AS26,Admin!$A$2:$A$601,Admin!$E$2:$E$601,"",0)</f>
        <v/>
      </c>
      <c r="AW26" s="84"/>
      <c r="AX26" s="21" t="str">
        <f t="shared" si="8"/>
        <v/>
      </c>
      <c r="AY26" t="str">
        <f>_xlfn.XLOOKUP(AS26,Admin!$A$2:$A$601,Admin!$F$2:$F$601,"",0)</f>
        <v/>
      </c>
      <c r="AZ26">
        <f>COUNTIF(AY$7:AY26,AY26)</f>
        <v>18</v>
      </c>
      <c r="BA26" t="str">
        <f>IF(AW26=0,"",IF(AZ26&lt;3,COUNTIF(AZ$7:AZ26,"&lt;3"),0))</f>
        <v/>
      </c>
      <c r="BB26" t="str">
        <f t="shared" si="9"/>
        <v/>
      </c>
    </row>
    <row r="27" spans="1:54"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18</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21</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17</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18</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4"/>
      <c r="AX27" s="21" t="str">
        <f t="shared" si="8"/>
        <v/>
      </c>
      <c r="AY27" t="str">
        <f>_xlfn.XLOOKUP(AS27,Admin!$A$2:$A$601,Admin!$F$2:$F$601,"",0)</f>
        <v/>
      </c>
      <c r="AZ27">
        <f>COUNTIF(AY$7:AY27,AY27)</f>
        <v>19</v>
      </c>
      <c r="BA27" t="str">
        <f>IF(AW27=0,"",IF(AZ27&lt;3,COUNTIF(AZ$7:AZ27,"&lt;3"),0))</f>
        <v/>
      </c>
      <c r="BB27" t="str">
        <f t="shared" si="9"/>
        <v/>
      </c>
    </row>
    <row r="28" spans="1:54"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19</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22</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18</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19</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4"/>
      <c r="AX28" s="21" t="str">
        <f t="shared" si="8"/>
        <v/>
      </c>
      <c r="AY28" t="str">
        <f>_xlfn.XLOOKUP(AS28,Admin!$A$2:$A$601,Admin!$F$2:$F$601,"",0)</f>
        <v/>
      </c>
      <c r="AZ28">
        <f>COUNTIF(AY$7:AY28,AY28)</f>
        <v>20</v>
      </c>
      <c r="BA28" t="str">
        <f>IF(AW28=0,"",IF(AZ28&lt;3,COUNTIF(AZ$7:AZ28,"&lt;3"),0))</f>
        <v/>
      </c>
      <c r="BB28" t="str">
        <f t="shared" si="9"/>
        <v/>
      </c>
    </row>
    <row r="29" spans="1:54"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20</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23</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19</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20</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4"/>
      <c r="AX29" s="21" t="str">
        <f t="shared" si="8"/>
        <v/>
      </c>
      <c r="AY29" t="str">
        <f>_xlfn.XLOOKUP(AS29,Admin!$A$2:$A$601,Admin!$F$2:$F$601,"",0)</f>
        <v/>
      </c>
      <c r="AZ29">
        <f>COUNTIF(AY$7:AY29,AY29)</f>
        <v>21</v>
      </c>
      <c r="BA29" t="str">
        <f>IF(AW29=0,"",IF(AZ29&lt;3,COUNTIF(AZ$7:AZ29,"&lt;3"),0))</f>
        <v/>
      </c>
      <c r="BB29" t="str">
        <f t="shared" si="9"/>
        <v/>
      </c>
    </row>
    <row r="30" spans="1:54"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21</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24</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20</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21</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4"/>
      <c r="AX30" s="21" t="str">
        <f t="shared" si="8"/>
        <v/>
      </c>
      <c r="AY30" t="str">
        <f>_xlfn.XLOOKUP(AS30,Admin!$A$2:$A$601,Admin!$F$2:$F$601,"",0)</f>
        <v/>
      </c>
      <c r="AZ30">
        <f>COUNTIF(AY$7:AY30,AY30)</f>
        <v>22</v>
      </c>
      <c r="BA30" t="str">
        <f>IF(AW30=0,"",IF(AZ30&lt;3,COUNTIF(AZ$7:AZ30,"&lt;3"),0))</f>
        <v/>
      </c>
      <c r="BB30" t="str">
        <f t="shared" si="9"/>
        <v/>
      </c>
    </row>
    <row r="31" spans="1:54"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22</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25</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21</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22</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4"/>
      <c r="AX31" s="21" t="str">
        <f t="shared" si="8"/>
        <v/>
      </c>
      <c r="AY31" t="str">
        <f>_xlfn.XLOOKUP(AS31,Admin!$A$2:$A$601,Admin!$F$2:$F$601,"",0)</f>
        <v/>
      </c>
      <c r="AZ31">
        <f>COUNTIF(AY$7:AY31,AY31)</f>
        <v>23</v>
      </c>
      <c r="BA31" t="str">
        <f>IF(AW31=0,"",IF(AZ31&lt;3,COUNTIF(AZ$7:AZ31,"&lt;3"),0))</f>
        <v/>
      </c>
      <c r="BB31" t="str">
        <f t="shared" si="9"/>
        <v/>
      </c>
    </row>
    <row r="32" spans="1:54"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23</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26</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22</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23</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4"/>
      <c r="AX32" s="21" t="str">
        <f t="shared" si="8"/>
        <v/>
      </c>
      <c r="AY32" t="str">
        <f>_xlfn.XLOOKUP(AS32,Admin!$A$2:$A$601,Admin!$F$2:$F$601,"",0)</f>
        <v/>
      </c>
      <c r="AZ32">
        <f>COUNTIF(AY$7:AY32,AY32)</f>
        <v>24</v>
      </c>
      <c r="BA32" t="str">
        <f>IF(AW32=0,"",IF(AZ32&lt;3,COUNTIF(AZ$7:AZ32,"&lt;3"),0))</f>
        <v/>
      </c>
      <c r="BB32" t="str">
        <f t="shared" si="9"/>
        <v/>
      </c>
    </row>
    <row r="33" spans="1:54"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24</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27</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23</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24</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4"/>
      <c r="AX33" s="21" t="str">
        <f t="shared" si="8"/>
        <v/>
      </c>
      <c r="AY33" t="str">
        <f>_xlfn.XLOOKUP(AS33,Admin!$A$2:$A$601,Admin!$F$2:$F$601,"",0)</f>
        <v/>
      </c>
      <c r="AZ33">
        <f>COUNTIF(AY$7:AY33,AY33)</f>
        <v>25</v>
      </c>
      <c r="BA33" t="str">
        <f>IF(AW33=0,"",IF(AZ33&lt;3,COUNTIF(AZ$7:AZ33,"&lt;3"),0))</f>
        <v/>
      </c>
      <c r="BB33" t="str">
        <f t="shared" si="9"/>
        <v/>
      </c>
    </row>
    <row r="34" spans="1:54"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25</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28</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24</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25</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4"/>
      <c r="AX34" s="21" t="str">
        <f t="shared" si="8"/>
        <v/>
      </c>
      <c r="AY34" t="str">
        <f>_xlfn.XLOOKUP(AS34,Admin!$A$2:$A$601,Admin!$F$2:$F$601,"",0)</f>
        <v/>
      </c>
      <c r="AZ34">
        <f>COUNTIF(AY$7:AY34,AY34)</f>
        <v>26</v>
      </c>
      <c r="BA34" t="str">
        <f>IF(AW34=0,"",IF(AZ34&lt;3,COUNTIF(AZ$7:AZ34,"&lt;3"),0))</f>
        <v/>
      </c>
      <c r="BB34" t="str">
        <f t="shared" si="9"/>
        <v/>
      </c>
    </row>
    <row r="35" spans="1:54"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26</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29</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25</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26</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4"/>
      <c r="AX35" s="21" t="str">
        <f t="shared" si="8"/>
        <v/>
      </c>
      <c r="AY35" t="str">
        <f>_xlfn.XLOOKUP(AS35,Admin!$A$2:$A$601,Admin!$F$2:$F$601,"",0)</f>
        <v/>
      </c>
      <c r="AZ35">
        <f>COUNTIF(AY$7:AY35,AY35)</f>
        <v>27</v>
      </c>
      <c r="BA35" t="str">
        <f>IF(AW35=0,"",IF(AZ35&lt;3,COUNTIF(AZ$7:AZ35,"&lt;3"),0))</f>
        <v/>
      </c>
      <c r="BB35" t="str">
        <f t="shared" si="9"/>
        <v/>
      </c>
    </row>
    <row r="36" spans="1:54"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27</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30</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26</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27</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4"/>
      <c r="AX36" s="21" t="str">
        <f t="shared" si="8"/>
        <v/>
      </c>
      <c r="AY36" t="str">
        <f>_xlfn.XLOOKUP(AS36,Admin!$A$2:$A$601,Admin!$F$2:$F$601,"",0)</f>
        <v/>
      </c>
      <c r="AZ36">
        <f>COUNTIF(AY$7:AY36,AY36)</f>
        <v>28</v>
      </c>
      <c r="BA36" t="str">
        <f>IF(AW36=0,"",IF(AZ36&lt;3,COUNTIF(AZ$7:AZ36,"&lt;3"),0))</f>
        <v/>
      </c>
      <c r="BB36" t="str">
        <f t="shared" si="9"/>
        <v/>
      </c>
    </row>
    <row r="37" spans="1:54"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28</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31</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27</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28</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84"/>
      <c r="AX37" s="21" t="str">
        <f t="shared" si="8"/>
        <v/>
      </c>
      <c r="AY37" t="str">
        <f>_xlfn.XLOOKUP(AS37,Admin!$A$2:$A$601,Admin!$F$2:$F$601,"",0)</f>
        <v/>
      </c>
      <c r="AZ37">
        <f>COUNTIF(AY$7:AY37,AY37)</f>
        <v>29</v>
      </c>
      <c r="BA37" t="str">
        <f>IF(AW37=0,"",IF(AZ37&lt;3,COUNTIF(AZ$7:AZ37,"&lt;3"),0))</f>
        <v/>
      </c>
      <c r="BB37" t="str">
        <f t="shared" si="9"/>
        <v/>
      </c>
    </row>
    <row r="38" spans="1:54"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29</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32</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28</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29</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84"/>
      <c r="AX38" s="21" t="str">
        <f t="shared" si="8"/>
        <v/>
      </c>
      <c r="AY38" t="str">
        <f>_xlfn.XLOOKUP(AS38,Admin!$A$2:$A$601,Admin!$F$2:$F$601,"",0)</f>
        <v/>
      </c>
      <c r="AZ38">
        <f>COUNTIF(AY$7:AY38,AY38)</f>
        <v>30</v>
      </c>
      <c r="BA38" t="str">
        <f>IF(AW38=0,"",IF(AZ38&lt;3,COUNTIF(AZ$7:AZ38,"&lt;3"),0))</f>
        <v/>
      </c>
      <c r="BB38" t="str">
        <f t="shared" si="9"/>
        <v/>
      </c>
    </row>
    <row r="39" spans="1:54"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30</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33</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29</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30</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84"/>
      <c r="AX39" s="21" t="str">
        <f t="shared" si="8"/>
        <v/>
      </c>
      <c r="AY39" t="str">
        <f>_xlfn.XLOOKUP(AS39,Admin!$A$2:$A$601,Admin!$F$2:$F$601,"",0)</f>
        <v/>
      </c>
      <c r="AZ39">
        <f>COUNTIF(AY$7:AY39,AY39)</f>
        <v>31</v>
      </c>
      <c r="BA39" t="str">
        <f>IF(AW39=0,"",IF(AZ39&lt;3,COUNTIF(AZ$7:AZ39,"&lt;3"),0))</f>
        <v/>
      </c>
      <c r="BB39" t="str">
        <f t="shared" si="9"/>
        <v/>
      </c>
    </row>
    <row r="40" spans="1:54"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31</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34</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30</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31</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84"/>
      <c r="AX40" s="21" t="str">
        <f t="shared" si="8"/>
        <v/>
      </c>
      <c r="AY40" t="str">
        <f>_xlfn.XLOOKUP(AS40,Admin!$A$2:$A$601,Admin!$F$2:$F$601,"",0)</f>
        <v/>
      </c>
      <c r="AZ40">
        <f>COUNTIF(AY$7:AY40,AY40)</f>
        <v>32</v>
      </c>
      <c r="BA40" t="str">
        <f>IF(AW40=0,"",IF(AZ40&lt;3,COUNTIF(AZ$7:AZ40,"&lt;3"),0))</f>
        <v/>
      </c>
      <c r="BB40" t="str">
        <f t="shared" si="9"/>
        <v/>
      </c>
    </row>
    <row r="41" spans="1:54"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32</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35</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31</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32</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84"/>
      <c r="AX41" s="21" t="str">
        <f t="shared" si="8"/>
        <v/>
      </c>
      <c r="AY41" t="str">
        <f>_xlfn.XLOOKUP(AS41,Admin!$A$2:$A$601,Admin!$F$2:$F$601,"",0)</f>
        <v/>
      </c>
      <c r="AZ41">
        <f>COUNTIF(AY$7:AY41,AY41)</f>
        <v>33</v>
      </c>
      <c r="BA41" t="str">
        <f>IF(AW41=0,"",IF(AZ41&lt;3,COUNTIF(AZ$7:AZ41,"&lt;3"),0))</f>
        <v/>
      </c>
      <c r="BB41" t="str">
        <f t="shared" si="9"/>
        <v/>
      </c>
    </row>
    <row r="42" spans="1:54"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33</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36</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32</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33</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84"/>
      <c r="AX42" s="21" t="str">
        <f t="shared" si="8"/>
        <v/>
      </c>
      <c r="AY42" t="str">
        <f>_xlfn.XLOOKUP(AS42,Admin!$A$2:$A$601,Admin!$F$2:$F$601,"",0)</f>
        <v/>
      </c>
      <c r="AZ42">
        <f>COUNTIF(AY$7:AY42,AY42)</f>
        <v>34</v>
      </c>
      <c r="BA42" t="str">
        <f>IF(AW42=0,"",IF(AZ42&lt;3,COUNTIF(AZ$7:AZ42,"&lt;3"),0))</f>
        <v/>
      </c>
      <c r="BB42" t="str">
        <f t="shared" si="9"/>
        <v/>
      </c>
    </row>
    <row r="43" spans="1:54"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34</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37</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33</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34</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84"/>
      <c r="AX43" s="21" t="str">
        <f t="shared" si="8"/>
        <v/>
      </c>
      <c r="AY43" t="str">
        <f>_xlfn.XLOOKUP(AS43,Admin!$A$2:$A$601,Admin!$F$2:$F$601,"",0)</f>
        <v/>
      </c>
      <c r="AZ43">
        <f>COUNTIF(AY$7:AY43,AY43)</f>
        <v>35</v>
      </c>
      <c r="BA43" t="str">
        <f>IF(AW43=0,"",IF(AZ43&lt;3,COUNTIF(AZ$7:AZ43,"&lt;3"),0))</f>
        <v/>
      </c>
      <c r="BB43" t="str">
        <f t="shared" si="9"/>
        <v/>
      </c>
    </row>
    <row r="44" spans="1:54"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35</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38</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34</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35</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84"/>
      <c r="AX44" s="21" t="str">
        <f t="shared" si="8"/>
        <v/>
      </c>
      <c r="AY44" t="str">
        <f>_xlfn.XLOOKUP(AS44,Admin!$A$2:$A$601,Admin!$F$2:$F$601,"",0)</f>
        <v/>
      </c>
      <c r="AZ44">
        <f>COUNTIF(AY$7:AY44,AY44)</f>
        <v>36</v>
      </c>
      <c r="BA44" t="str">
        <f>IF(AW44=0,"",IF(AZ44&lt;3,COUNTIF(AZ$7:AZ44,"&lt;3"),0))</f>
        <v/>
      </c>
      <c r="BB44" t="str">
        <f t="shared" si="9"/>
        <v/>
      </c>
    </row>
    <row r="45" spans="1:54"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36</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39</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35</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36</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84"/>
      <c r="AX45" s="21" t="str">
        <f t="shared" si="8"/>
        <v/>
      </c>
      <c r="AY45" t="str">
        <f>_xlfn.XLOOKUP(AS45,Admin!$A$2:$A$601,Admin!$F$2:$F$601,"",0)</f>
        <v/>
      </c>
      <c r="AZ45">
        <f>COUNTIF(AY$7:AY45,AY45)</f>
        <v>37</v>
      </c>
      <c r="BA45" t="str">
        <f>IF(AW45=0,"",IF(AZ45&lt;3,COUNTIF(AZ$7:AZ45,"&lt;3"),0))</f>
        <v/>
      </c>
      <c r="BB45" t="str">
        <f t="shared" si="9"/>
        <v/>
      </c>
    </row>
    <row r="46" spans="1:54"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37</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40</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36</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37</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84"/>
      <c r="AX46" s="21" t="str">
        <f t="shared" si="8"/>
        <v/>
      </c>
      <c r="AY46" t="str">
        <f>_xlfn.XLOOKUP(AS46,Admin!$A$2:$A$601,Admin!$F$2:$F$601,"",0)</f>
        <v/>
      </c>
      <c r="AZ46">
        <f>COUNTIF(AY$7:AY46,AY46)</f>
        <v>38</v>
      </c>
      <c r="BA46" t="str">
        <f>IF(AW46=0,"",IF(AZ46&lt;3,COUNTIF(AZ$7:AZ46,"&lt;3"),0))</f>
        <v/>
      </c>
      <c r="BB46" t="str">
        <f t="shared" si="9"/>
        <v/>
      </c>
    </row>
    <row r="47" spans="1:54"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38</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41</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37</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38</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84"/>
      <c r="AX47" s="21" t="str">
        <f t="shared" si="8"/>
        <v/>
      </c>
      <c r="AY47" t="str">
        <f>_xlfn.XLOOKUP(AS47,Admin!$A$2:$A$601,Admin!$F$2:$F$601,"",0)</f>
        <v/>
      </c>
      <c r="AZ47">
        <f>COUNTIF(AY$7:AY47,AY47)</f>
        <v>39</v>
      </c>
      <c r="BA47" t="str">
        <f>IF(AW47=0,"",IF(AZ47&lt;3,COUNTIF(AZ$7:AZ47,"&lt;3"),0))</f>
        <v/>
      </c>
      <c r="BB47" t="str">
        <f t="shared" si="9"/>
        <v/>
      </c>
    </row>
    <row r="48" spans="1:54"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39</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42</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38</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39</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84"/>
      <c r="AX48" s="21" t="str">
        <f t="shared" si="8"/>
        <v/>
      </c>
      <c r="AY48" t="str">
        <f>_xlfn.XLOOKUP(AS48,Admin!$A$2:$A$601,Admin!$F$2:$F$601,"",0)</f>
        <v/>
      </c>
      <c r="AZ48">
        <f>COUNTIF(AY$7:AY48,AY48)</f>
        <v>40</v>
      </c>
      <c r="BA48" t="str">
        <f>IF(AW48=0,"",IF(AZ48&lt;3,COUNTIF(AZ$7:AZ48,"&lt;3"),0))</f>
        <v/>
      </c>
      <c r="BB48" t="str">
        <f t="shared" si="9"/>
        <v/>
      </c>
    </row>
    <row r="49" spans="1:54"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40</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43</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39</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40</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84"/>
      <c r="AX49" s="21" t="str">
        <f t="shared" si="8"/>
        <v/>
      </c>
      <c r="AY49" t="str">
        <f>_xlfn.XLOOKUP(AS49,Admin!$A$2:$A$601,Admin!$F$2:$F$601,"",0)</f>
        <v/>
      </c>
      <c r="AZ49">
        <f>COUNTIF(AY$7:AY49,AY49)</f>
        <v>41</v>
      </c>
      <c r="BA49" t="str">
        <f>IF(AW49=0,"",IF(AZ49&lt;3,COUNTIF(AZ$7:AZ49,"&lt;3"),0))</f>
        <v/>
      </c>
      <c r="BB49" t="str">
        <f t="shared" si="9"/>
        <v/>
      </c>
    </row>
    <row r="50" spans="1:54"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41</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44</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40</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41</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84"/>
      <c r="AX50" s="21" t="str">
        <f t="shared" si="8"/>
        <v/>
      </c>
      <c r="AY50" t="str">
        <f>_xlfn.XLOOKUP(AS50,Admin!$A$2:$A$601,Admin!$F$2:$F$601,"",0)</f>
        <v/>
      </c>
      <c r="AZ50">
        <f>COUNTIF(AY$7:AY50,AY50)</f>
        <v>42</v>
      </c>
      <c r="BA50" t="str">
        <f>IF(AW50=0,"",IF(AZ50&lt;3,COUNTIF(AZ$7:AZ50,"&lt;3"),0))</f>
        <v/>
      </c>
      <c r="BB50" t="str">
        <f t="shared" si="9"/>
        <v/>
      </c>
    </row>
  </sheetData>
  <sortState xmlns:xlrd2="http://schemas.microsoft.com/office/spreadsheetml/2017/richdata2" ref="AS7:AX50">
    <sortCondition ref="AX7:AX50"/>
  </sortState>
  <mergeCells count="6">
    <mergeCell ref="AS3:AX3"/>
    <mergeCell ref="A1:Q1"/>
    <mergeCell ref="A3:F3"/>
    <mergeCell ref="L3:Q3"/>
    <mergeCell ref="W3:AB3"/>
    <mergeCell ref="AH3:AM3"/>
  </mergeCells>
  <conditionalFormatting sqref="B7:B50">
    <cfRule type="containsBlanks" dxfId="44" priority="17" stopIfTrue="1">
      <formula>LEN(TRIM(B7))=0</formula>
    </cfRule>
    <cfRule type="containsText" dxfId="43" priority="18" operator="containsText" text="U15G">
      <formula>NOT(ISERROR(SEARCH("U15G",B7)))</formula>
    </cfRule>
    <cfRule type="containsText" dxfId="42" priority="19" operator="containsText" text="U11">
      <formula>NOT(ISERROR(SEARCH("U11",B7)))</formula>
    </cfRule>
    <cfRule type="containsText" dxfId="41" priority="20" operator="containsText" text="U13">
      <formula>NOT(ISERROR(SEARCH("U13",B7)))</formula>
    </cfRule>
  </conditionalFormatting>
  <conditionalFormatting sqref="M7:M50">
    <cfRule type="containsBlanks" dxfId="40" priority="13" stopIfTrue="1">
      <formula>LEN(TRIM(M7))=0</formula>
    </cfRule>
    <cfRule type="containsText" dxfId="39" priority="14" operator="containsText" text="U15G">
      <formula>NOT(ISERROR(SEARCH("U15G",M7)))</formula>
    </cfRule>
    <cfRule type="containsText" dxfId="38" priority="15" operator="containsText" text="U11">
      <formula>NOT(ISERROR(SEARCH("U11",M7)))</formula>
    </cfRule>
    <cfRule type="containsText" dxfId="37" priority="16" operator="containsText" text="U13">
      <formula>NOT(ISERROR(SEARCH("U13",M7)))</formula>
    </cfRule>
  </conditionalFormatting>
  <conditionalFormatting sqref="X7:X50">
    <cfRule type="containsBlanks" dxfId="36" priority="9" stopIfTrue="1">
      <formula>LEN(TRIM(X7))=0</formula>
    </cfRule>
    <cfRule type="containsText" dxfId="35" priority="10" operator="containsText" text="U15G">
      <formula>NOT(ISERROR(SEARCH("U15G",X7)))</formula>
    </cfRule>
    <cfRule type="containsText" dxfId="34" priority="11" operator="containsText" text="U11">
      <formula>NOT(ISERROR(SEARCH("U11",X7)))</formula>
    </cfRule>
    <cfRule type="containsText" dxfId="33" priority="12" operator="containsText" text="U13">
      <formula>NOT(ISERROR(SEARCH("U13",X7)))</formula>
    </cfRule>
  </conditionalFormatting>
  <conditionalFormatting sqref="AI7:AI50">
    <cfRule type="containsBlanks" dxfId="32" priority="5" stopIfTrue="1">
      <formula>LEN(TRIM(AI7))=0</formula>
    </cfRule>
    <cfRule type="containsText" dxfId="31" priority="6" operator="containsText" text="U15G">
      <formula>NOT(ISERROR(SEARCH("U15G",AI7)))</formula>
    </cfRule>
    <cfRule type="containsText" dxfId="30" priority="7" operator="containsText" text="U11">
      <formula>NOT(ISERROR(SEARCH("U11",AI7)))</formula>
    </cfRule>
    <cfRule type="containsText" dxfId="29" priority="8" operator="containsText" text="U13">
      <formula>NOT(ISERROR(SEARCH("U13",AI7)))</formula>
    </cfRule>
  </conditionalFormatting>
  <conditionalFormatting sqref="AT7:AT50">
    <cfRule type="containsBlanks" dxfId="28" priority="1" stopIfTrue="1">
      <formula>LEN(TRIM(AT7))=0</formula>
    </cfRule>
    <cfRule type="containsText" dxfId="27" priority="2" operator="containsText" text="U15G">
      <formula>NOT(ISERROR(SEARCH("U15G",AT7)))</formula>
    </cfRule>
    <cfRule type="containsText" dxfId="26" priority="3" operator="containsText" text="U11">
      <formula>NOT(ISERROR(SEARCH("U11",AT7)))</formula>
    </cfRule>
    <cfRule type="containsText" dxfId="25" priority="4" operator="containsText" text="U13">
      <formula>NOT(ISERROR(SEARCH("U13",AT7)))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sortu15bf">
                <anchor moveWithCells="1" sizeWithCells="1">
                  <from>
                    <xdr:col>2</xdr:col>
                    <xdr:colOff>546100</xdr:colOff>
                    <xdr:row>0</xdr:row>
                    <xdr:rowOff>50800</xdr:rowOff>
                  </from>
                  <to>
                    <xdr:col>4</xdr:col>
                    <xdr:colOff>165100</xdr:colOff>
                    <xdr:row>0</xdr:row>
                    <xdr:rowOff>361950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4F60-212B-4BE5-ABE9-18F82ADB558D}">
  <sheetPr codeName="Sheet21">
    <tabColor theme="7" tint="0.59999389629810485"/>
  </sheetPr>
  <dimension ref="A1:BB50"/>
  <sheetViews>
    <sheetView topLeftCell="AI1" workbookViewId="0">
      <selection activeCell="AX13" sqref="AX13"/>
    </sheetView>
  </sheetViews>
  <sheetFormatPr defaultRowHeight="14.5" x14ac:dyDescent="0.35"/>
  <cols>
    <col min="1" max="2" width="8.7265625" customWidth="1"/>
    <col min="3" max="3" width="15.26953125" customWidth="1"/>
    <col min="4" max="4" width="18" customWidth="1"/>
    <col min="5" max="5" width="8.7265625" style="123" customWidth="1"/>
    <col min="6" max="6" width="8.7265625" customWidth="1"/>
    <col min="7" max="9" width="8.7265625" hidden="1" customWidth="1"/>
    <col min="10" max="13" width="8.7265625" customWidth="1"/>
    <col min="14" max="14" width="15.26953125" customWidth="1"/>
    <col min="15" max="15" width="18" customWidth="1"/>
    <col min="16" max="16" width="8.7265625" style="123" customWidth="1"/>
    <col min="17" max="17" width="8.7265625" customWidth="1"/>
    <col min="18" max="20" width="8.7265625" hidden="1" customWidth="1"/>
    <col min="21" max="21" width="8.7265625" customWidth="1"/>
    <col min="25" max="25" width="15.26953125" customWidth="1"/>
    <col min="26" max="26" width="18" customWidth="1"/>
    <col min="27" max="27" width="8.7265625" style="127"/>
    <col min="29" max="31" width="8.7265625" hidden="1" customWidth="1"/>
    <col min="32" max="32" width="8.7265625" customWidth="1"/>
    <col min="36" max="36" width="15.7265625" customWidth="1"/>
    <col min="37" max="37" width="21" customWidth="1"/>
    <col min="38" max="38" width="8.7265625" style="127"/>
    <col min="40" max="42" width="8.7265625" hidden="1" customWidth="1"/>
    <col min="43" max="43" width="8.7265625" customWidth="1"/>
    <col min="47" max="47" width="15.26953125" customWidth="1"/>
    <col min="48" max="48" width="14.81640625" customWidth="1"/>
    <col min="49" max="49" width="8.7265625" style="123"/>
    <col min="51" max="53" width="8.7265625" hidden="1" customWidth="1"/>
    <col min="54" max="54" width="8.7265625" customWidth="1"/>
  </cols>
  <sheetData>
    <row r="1" spans="1:54" ht="31" x14ac:dyDescent="0.7">
      <c r="A1" s="158" t="s">
        <v>561</v>
      </c>
      <c r="B1" s="158"/>
      <c r="C1" s="158"/>
      <c r="D1" s="158"/>
      <c r="E1" s="158"/>
      <c r="F1" s="158"/>
      <c r="G1" s="158"/>
      <c r="H1" s="158"/>
      <c r="I1" s="158"/>
      <c r="J1" s="158"/>
      <c r="K1" s="158"/>
      <c r="L1" s="158"/>
      <c r="M1" s="158"/>
      <c r="N1" s="158"/>
      <c r="O1" s="158"/>
      <c r="P1" s="158"/>
      <c r="Q1" s="169"/>
      <c r="R1" s="89"/>
      <c r="S1" s="89"/>
      <c r="T1" s="89"/>
      <c r="U1" s="89"/>
      <c r="V1" s="48"/>
      <c r="W1" s="48"/>
      <c r="X1" s="48"/>
      <c r="Y1" s="48"/>
      <c r="Z1" s="48"/>
      <c r="AA1" s="124"/>
      <c r="AB1" s="48"/>
      <c r="AC1" s="48"/>
      <c r="AD1" s="48"/>
      <c r="AE1" s="48"/>
      <c r="AF1" s="48"/>
      <c r="AG1" s="48"/>
      <c r="AH1" s="48"/>
    </row>
    <row r="3" spans="1:54" x14ac:dyDescent="0.35">
      <c r="A3" s="161" t="s">
        <v>61</v>
      </c>
      <c r="B3" s="161"/>
      <c r="C3" s="161"/>
      <c r="D3" s="161"/>
      <c r="E3" s="161"/>
      <c r="F3" s="161"/>
      <c r="G3" s="60"/>
      <c r="H3" s="60"/>
      <c r="I3" s="60"/>
      <c r="J3" s="60"/>
      <c r="L3" s="161" t="s">
        <v>57</v>
      </c>
      <c r="M3" s="161"/>
      <c r="N3" s="161"/>
      <c r="O3" s="161"/>
      <c r="P3" s="161"/>
      <c r="Q3" s="161"/>
      <c r="R3" s="60"/>
      <c r="S3" s="60"/>
      <c r="T3" s="60"/>
      <c r="U3" s="60"/>
      <c r="W3" s="160" t="s">
        <v>63</v>
      </c>
      <c r="X3" s="160"/>
      <c r="Y3" s="160"/>
      <c r="Z3" s="160"/>
      <c r="AA3" s="160"/>
      <c r="AB3" s="160"/>
      <c r="AC3" s="56"/>
      <c r="AD3" s="56"/>
      <c r="AE3" s="56"/>
      <c r="AF3" s="56"/>
      <c r="AH3" s="162" t="s">
        <v>46</v>
      </c>
      <c r="AI3" s="162"/>
      <c r="AJ3" s="162"/>
      <c r="AK3" s="162"/>
      <c r="AL3" s="162"/>
      <c r="AM3" s="162"/>
      <c r="AN3" s="61"/>
      <c r="AO3" s="61"/>
      <c r="AP3" s="61"/>
      <c r="AQ3" s="61"/>
      <c r="AS3" s="166" t="s">
        <v>64</v>
      </c>
      <c r="AT3" s="166"/>
      <c r="AU3" s="166"/>
      <c r="AV3" s="166"/>
      <c r="AW3" s="166"/>
      <c r="AX3" s="166"/>
      <c r="AY3" s="59"/>
      <c r="AZ3" s="59"/>
      <c r="BA3" s="59"/>
      <c r="BB3" s="59"/>
    </row>
    <row r="4" spans="1:54"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4"/>
      <c r="AT4" s="44"/>
      <c r="AU4" s="44"/>
      <c r="AV4" s="44"/>
      <c r="AW4" s="131"/>
      <c r="AX4" s="44"/>
      <c r="AY4" s="44"/>
      <c r="AZ4" s="44"/>
      <c r="BA4" s="44"/>
      <c r="BB4" s="44"/>
    </row>
    <row r="5" spans="1:54"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4" t="s">
        <v>42</v>
      </c>
      <c r="AT5" s="44"/>
      <c r="AU5" s="44"/>
      <c r="AV5" s="44"/>
      <c r="AW5" s="131"/>
      <c r="AX5" s="44"/>
      <c r="AY5" s="44"/>
      <c r="AZ5" s="44"/>
      <c r="BA5" s="44"/>
      <c r="BB5" s="44"/>
    </row>
    <row r="6" spans="1:54" x14ac:dyDescent="0.35">
      <c r="A6" s="21" t="s">
        <v>29</v>
      </c>
      <c r="B6" s="21" t="s">
        <v>53</v>
      </c>
      <c r="C6" s="21" t="s">
        <v>54</v>
      </c>
      <c r="D6" s="21" t="s">
        <v>55</v>
      </c>
      <c r="E6" s="122" t="s">
        <v>56</v>
      </c>
      <c r="F6" s="21" t="s">
        <v>44</v>
      </c>
      <c r="G6" s="64" t="s">
        <v>22</v>
      </c>
      <c r="H6" s="64"/>
      <c r="I6" s="64"/>
      <c r="J6" s="64" t="s">
        <v>71</v>
      </c>
      <c r="L6" s="21" t="s">
        <v>29</v>
      </c>
      <c r="M6" s="21" t="s">
        <v>53</v>
      </c>
      <c r="N6" s="21" t="s">
        <v>54</v>
      </c>
      <c r="O6" s="21" t="s">
        <v>55</v>
      </c>
      <c r="P6" s="122" t="s">
        <v>56</v>
      </c>
      <c r="Q6" s="21" t="s">
        <v>44</v>
      </c>
      <c r="R6" s="64" t="s">
        <v>22</v>
      </c>
      <c r="S6" s="64"/>
      <c r="T6" s="64"/>
      <c r="U6" s="64" t="s">
        <v>71</v>
      </c>
      <c r="W6" s="21" t="s">
        <v>29</v>
      </c>
      <c r="X6" s="21" t="s">
        <v>53</v>
      </c>
      <c r="Y6" s="21" t="s">
        <v>54</v>
      </c>
      <c r="Z6" s="21" t="s">
        <v>55</v>
      </c>
      <c r="AA6" s="126" t="s">
        <v>56</v>
      </c>
      <c r="AB6" s="21" t="s">
        <v>44</v>
      </c>
      <c r="AC6" s="64" t="s">
        <v>22</v>
      </c>
      <c r="AD6" s="64"/>
      <c r="AE6" s="64"/>
      <c r="AF6" s="64" t="s">
        <v>71</v>
      </c>
      <c r="AH6" s="21" t="s">
        <v>29</v>
      </c>
      <c r="AI6" s="21" t="s">
        <v>53</v>
      </c>
      <c r="AJ6" s="21" t="s">
        <v>54</v>
      </c>
      <c r="AK6" s="21" t="s">
        <v>55</v>
      </c>
      <c r="AL6" s="126" t="s">
        <v>59</v>
      </c>
      <c r="AM6" s="21" t="s">
        <v>44</v>
      </c>
      <c r="AN6" s="64" t="s">
        <v>22</v>
      </c>
      <c r="AO6" s="64"/>
      <c r="AP6" s="64"/>
      <c r="AQ6" s="64" t="s">
        <v>71</v>
      </c>
      <c r="AS6" s="21" t="s">
        <v>29</v>
      </c>
      <c r="AT6" s="21" t="s">
        <v>53</v>
      </c>
      <c r="AU6" s="21" t="s">
        <v>54</v>
      </c>
      <c r="AV6" s="21" t="s">
        <v>55</v>
      </c>
      <c r="AW6" s="122" t="s">
        <v>56</v>
      </c>
      <c r="AX6" s="21" t="s">
        <v>44</v>
      </c>
      <c r="AY6" s="64" t="s">
        <v>22</v>
      </c>
      <c r="AZ6" s="64"/>
      <c r="BA6" s="64"/>
      <c r="BB6" s="64" t="s">
        <v>71</v>
      </c>
    </row>
    <row r="7" spans="1:54" x14ac:dyDescent="0.35">
      <c r="A7" s="45">
        <v>684</v>
      </c>
      <c r="B7" s="21" t="str">
        <f>_xlfn.XLOOKUP(A7,Admin!$A$2:$A$601,Admin!$C$2:$C$601,"",0)</f>
        <v>U15G WAC</v>
      </c>
      <c r="C7" s="21" t="str">
        <f>_xlfn.XLOOKUP(A7,Admin!$A$2:$A$601,Admin!$D$2:$D$601,"",0)</f>
        <v>Rosie</v>
      </c>
      <c r="D7" s="21" t="str">
        <f>_xlfn.XLOOKUP(A7,Admin!$A$2:$A$601,Admin!$E$2:$E$601,"",0)</f>
        <v>Gollings</v>
      </c>
      <c r="E7" s="84">
        <v>2.2400000000000002</v>
      </c>
      <c r="F7" s="21">
        <f t="shared" ref="F7:F50" si="0">IFERROR(RANK(E7,E$7:E$50,0),"")</f>
        <v>1</v>
      </c>
      <c r="G7" t="str">
        <f>_xlfn.XLOOKUP(A7,Admin!$A$2:$A$601,Admin!$F$2:$F$601,"",0)</f>
        <v>WAC</v>
      </c>
      <c r="H7">
        <f>COUNTIF(G$7:G7,G7)</f>
        <v>1</v>
      </c>
      <c r="I7">
        <f>IF(E7=0,"",IF(H7&lt;3,COUNTIF(H$7:H7,"&lt;3"),0))</f>
        <v>1</v>
      </c>
      <c r="J7">
        <f t="shared" ref="J7:J50" si="1">IFERROR(IF(I7&gt;0,VLOOKUP(MIN(F7,I7),scoretb,2,FALSE),""),"")</f>
        <v>12</v>
      </c>
      <c r="L7" s="45">
        <v>684</v>
      </c>
      <c r="M7" s="21" t="str">
        <f>_xlfn.XLOOKUP(L7,Admin!$A$2:$A$601,Admin!$C$2:$C$601,"",0)</f>
        <v>U15G WAC</v>
      </c>
      <c r="N7" s="21" t="str">
        <f>_xlfn.XLOOKUP(L7,Admin!$A$2:$A$601,Admin!$D$2:$D$601,"",0)</f>
        <v>Rosie</v>
      </c>
      <c r="O7" s="21" t="str">
        <f>_xlfn.XLOOKUP(L7,Admin!$A$2:$A$601,Admin!$E$2:$E$601,"",0)</f>
        <v>Gollings</v>
      </c>
      <c r="P7" s="84">
        <v>7.24</v>
      </c>
      <c r="Q7" s="21">
        <f t="shared" ref="Q7:Q50" si="2">IFERROR(RANK(P7,P$7:P$50,0),"")</f>
        <v>1</v>
      </c>
      <c r="R7" t="str">
        <f>_xlfn.XLOOKUP(L7,Admin!$A$2:$A$601,Admin!$F$2:$F$601,"",0)</f>
        <v>WAC</v>
      </c>
      <c r="S7">
        <f>COUNTIF(R$7:R7,R7)</f>
        <v>1</v>
      </c>
      <c r="T7">
        <f>IF(P7=0,"",IF(S7&lt;3,COUNTIF(S$7:S7,"&lt;3"),0))</f>
        <v>1</v>
      </c>
      <c r="U7">
        <f t="shared" ref="U7:U50" si="3">IFERROR(IF(T7&gt;0,VLOOKUP(MIN(Q7,T7),scoretb,2,FALSE),""),"")</f>
        <v>12</v>
      </c>
      <c r="W7" s="45">
        <v>684</v>
      </c>
      <c r="X7" s="21" t="str">
        <f>_xlfn.XLOOKUP(W7,Admin!$A$2:$A$601,Admin!$C$2:$C$601,"",0)</f>
        <v>U15G WAC</v>
      </c>
      <c r="Y7" s="21" t="str">
        <f>_xlfn.XLOOKUP(W7,Admin!$A$2:$A$601,Admin!$D$2:$D$601,"",0)</f>
        <v>Rosie</v>
      </c>
      <c r="Z7" s="21" t="str">
        <f>_xlfn.XLOOKUP(W7,Admin!$A$2:$A$601,Admin!$E$2:$E$601,"",0)</f>
        <v>Gollings</v>
      </c>
      <c r="AA7" s="114">
        <v>52</v>
      </c>
      <c r="AB7" s="21">
        <f t="shared" ref="AB7:AB50" si="4">IFERROR(RANK(AA7,AA$7:AA$50,0),"")</f>
        <v>1</v>
      </c>
      <c r="AC7" t="str">
        <f>_xlfn.XLOOKUP(W7,Admin!$A$2:$A$601,Admin!$F$2:$F$601,"",0)</f>
        <v>WAC</v>
      </c>
      <c r="AD7">
        <f>COUNTIF(AC$7:AC7,AC7)</f>
        <v>1</v>
      </c>
      <c r="AE7">
        <f>IF(AA7=0,"",IF(AD7&lt;3,COUNTIF(AD$7:AD7,"&lt;3"),0))</f>
        <v>1</v>
      </c>
      <c r="AF7">
        <f t="shared" ref="AF7:AF50" si="5">IFERROR(IF(AE7&gt;0,VLOOKUP(MIN(AB7,AE7),scoretb,2,FALSE),""),"")</f>
        <v>12</v>
      </c>
      <c r="AH7" s="45">
        <v>489</v>
      </c>
      <c r="AI7" s="21" t="str">
        <f>_xlfn.XLOOKUP(AH7,Admin!$A$2:$A$601,Admin!$C$2:$C$601,"",0)</f>
        <v>U15G PR</v>
      </c>
      <c r="AJ7" s="21" t="str">
        <f>_xlfn.XLOOKUP(AH7,Admin!$A$2:$A$601,Admin!$D$2:$D$601,"",0)</f>
        <v>Erin</v>
      </c>
      <c r="AK7" s="21" t="str">
        <f>_xlfn.XLOOKUP(AH7,Admin!$A$2:$A$601,Admin!$E$2:$E$601,"",0)</f>
        <v>Syme</v>
      </c>
      <c r="AL7" s="114">
        <v>74</v>
      </c>
      <c r="AM7" s="21">
        <f t="shared" ref="AM7:AM50" si="6">IFERROR(RANK(AL7,AL$7:AL$50,0),"")</f>
        <v>1</v>
      </c>
      <c r="AN7" t="str">
        <f>_xlfn.XLOOKUP(AH7,Admin!$A$2:$A$601,Admin!$F$2:$F$601,"",0)</f>
        <v>PR</v>
      </c>
      <c r="AO7">
        <f>COUNTIF(AN$7:AN7,AN7)</f>
        <v>1</v>
      </c>
      <c r="AP7">
        <f>IF(AL7=0,"",IF(AO7&lt;3,COUNTIF(AO$7:AO7,"&lt;3"),0))</f>
        <v>1</v>
      </c>
      <c r="AQ7">
        <f t="shared" ref="AQ7:AQ50" si="7">IFERROR(IF(AP7&gt;0,VLOOKUP(MIN(AM7,AP7),scoretb,2,FALSE),""),"")</f>
        <v>12</v>
      </c>
      <c r="AS7" s="45">
        <v>387</v>
      </c>
      <c r="AT7" s="21" t="str">
        <f>_xlfn.XLOOKUP(AS7,Admin!$A$2:$A$601,Admin!$C$2:$C$601,"",0)</f>
        <v>U15G PAC</v>
      </c>
      <c r="AU7" s="21" t="str">
        <f>_xlfn.XLOOKUP(AS7,Admin!$A$2:$A$601,Admin!$D$2:$D$601,"",0)</f>
        <v>Lumen</v>
      </c>
      <c r="AV7" s="21" t="str">
        <f>_xlfn.XLOOKUP(AS7,Admin!$A$2:$A$601,Admin!$E$2:$E$601,"",0)</f>
        <v>Myers</v>
      </c>
      <c r="AW7" s="84">
        <v>9.6199999999999992</v>
      </c>
      <c r="AX7" s="21">
        <f t="shared" ref="AX7:AX50" si="8">IFERROR(RANK(AW7,AW$7:AW$50,0),"")</f>
        <v>1</v>
      </c>
      <c r="AY7" t="str">
        <f>_xlfn.XLOOKUP(AS7,Admin!$A$2:$A$601,Admin!$F$2:$F$601,"",0)</f>
        <v>PAC</v>
      </c>
      <c r="AZ7">
        <f>COUNTIF(AY$7:AY7,AY7)</f>
        <v>1</v>
      </c>
      <c r="BA7">
        <f>IF(AW7=0,"",IF(AZ7&lt;3,COUNTIF(AZ$7:AZ7,"&lt;3"),0))</f>
        <v>1</v>
      </c>
      <c r="BB7">
        <f t="shared" ref="BB7:BB50" si="9">IFERROR(IF(BA7&gt;0,VLOOKUP(MIN(AX7,BA7),scoretb,2,FALSE),""),"")</f>
        <v>12</v>
      </c>
    </row>
    <row r="8" spans="1:54" x14ac:dyDescent="0.35">
      <c r="A8" s="45">
        <v>685</v>
      </c>
      <c r="B8" s="21" t="str">
        <f>_xlfn.XLOOKUP(A8,Admin!$A$2:$A$601,Admin!$C$2:$C$601,"",0)</f>
        <v>U15G WAC</v>
      </c>
      <c r="C8" s="21" t="str">
        <f>_xlfn.XLOOKUP(A8,Admin!$A$2:$A$601,Admin!$D$2:$D$601,"",0)</f>
        <v xml:space="preserve">Nicola </v>
      </c>
      <c r="D8" s="21" t="str">
        <f>_xlfn.XLOOKUP(A8,Admin!$A$2:$A$601,Admin!$E$2:$E$601,"",0)</f>
        <v xml:space="preserve">Minina </v>
      </c>
      <c r="E8" s="84">
        <v>1.83</v>
      </c>
      <c r="F8" s="21">
        <f t="shared" si="0"/>
        <v>2</v>
      </c>
      <c r="G8" t="str">
        <f>_xlfn.XLOOKUP(A8,Admin!$A$2:$A$601,Admin!$F$2:$F$601,"",0)</f>
        <v>WAC</v>
      </c>
      <c r="H8">
        <f>COUNTIF(G$7:G8,G8)</f>
        <v>2</v>
      </c>
      <c r="I8">
        <f>IF(E8=0,"",IF(H8&lt;3,COUNTIF(H$7:H8,"&lt;3"),0))</f>
        <v>2</v>
      </c>
      <c r="J8">
        <f t="shared" si="1"/>
        <v>11</v>
      </c>
      <c r="L8" s="45">
        <v>489</v>
      </c>
      <c r="M8" s="21" t="str">
        <f>_xlfn.XLOOKUP(L8,Admin!$A$2:$A$601,Admin!$C$2:$C$601,"",0)</f>
        <v>U15G PR</v>
      </c>
      <c r="N8" s="21" t="str">
        <f>_xlfn.XLOOKUP(L8,Admin!$A$2:$A$601,Admin!$D$2:$D$601,"",0)</f>
        <v>Erin</v>
      </c>
      <c r="O8" s="21" t="str">
        <f>_xlfn.XLOOKUP(L8,Admin!$A$2:$A$601,Admin!$E$2:$E$601,"",0)</f>
        <v>Syme</v>
      </c>
      <c r="P8" s="84">
        <v>5.4</v>
      </c>
      <c r="Q8" s="21">
        <f t="shared" si="2"/>
        <v>2</v>
      </c>
      <c r="R8" t="str">
        <f>_xlfn.XLOOKUP(L8,Admin!$A$2:$A$601,Admin!$F$2:$F$601,"",0)</f>
        <v>PR</v>
      </c>
      <c r="S8">
        <f>COUNTIF(R$7:R8,R8)</f>
        <v>1</v>
      </c>
      <c r="T8">
        <f>IF(P8=0,"",IF(S8&lt;3,COUNTIF(S$7:S8,"&lt;3"),0))</f>
        <v>2</v>
      </c>
      <c r="U8">
        <f t="shared" si="3"/>
        <v>11</v>
      </c>
      <c r="W8" s="45">
        <v>685</v>
      </c>
      <c r="X8" s="21" t="str">
        <f>_xlfn.XLOOKUP(W8,Admin!$A$2:$A$601,Admin!$C$2:$C$601,"",0)</f>
        <v>U15G WAC</v>
      </c>
      <c r="Y8" s="21" t="str">
        <f>_xlfn.XLOOKUP(W8,Admin!$A$2:$A$601,Admin!$D$2:$D$601,"",0)</f>
        <v xml:space="preserve">Nicola </v>
      </c>
      <c r="Z8" s="21" t="str">
        <f>_xlfn.XLOOKUP(W8,Admin!$A$2:$A$601,Admin!$E$2:$E$601,"",0)</f>
        <v xml:space="preserve">Minina </v>
      </c>
      <c r="AA8" s="114">
        <v>51</v>
      </c>
      <c r="AB8" s="21">
        <f t="shared" si="4"/>
        <v>2</v>
      </c>
      <c r="AC8" t="str">
        <f>_xlfn.XLOOKUP(W8,Admin!$A$2:$A$601,Admin!$F$2:$F$601,"",0)</f>
        <v>WAC</v>
      </c>
      <c r="AD8">
        <f>COUNTIF(AC$7:AC8,AC8)</f>
        <v>2</v>
      </c>
      <c r="AE8">
        <f>IF(AA8=0,"",IF(AD8&lt;3,COUNTIF(AD$7:AD8,"&lt;3"),0))</f>
        <v>2</v>
      </c>
      <c r="AF8">
        <f t="shared" si="5"/>
        <v>11</v>
      </c>
      <c r="AH8" s="45">
        <v>491</v>
      </c>
      <c r="AI8" s="21" t="str">
        <f>_xlfn.XLOOKUP(AH8,Admin!$A$2:$A$601,Admin!$C$2:$C$601,"",0)</f>
        <v>U15G PR</v>
      </c>
      <c r="AJ8" s="21" t="str">
        <f>_xlfn.XLOOKUP(AH8,Admin!$A$2:$A$601,Admin!$D$2:$D$601,"",0)</f>
        <v>Llana</v>
      </c>
      <c r="AK8" s="21" t="str">
        <f>_xlfn.XLOOKUP(AH8,Admin!$A$2:$A$601,Admin!$E$2:$E$601,"",0)</f>
        <v>Heppenstall</v>
      </c>
      <c r="AL8" s="114">
        <v>69</v>
      </c>
      <c r="AM8" s="21">
        <f t="shared" si="6"/>
        <v>2</v>
      </c>
      <c r="AN8" t="str">
        <f>_xlfn.XLOOKUP(AH8,Admin!$A$2:$A$601,Admin!$F$2:$F$601,"",0)</f>
        <v>PR</v>
      </c>
      <c r="AO8">
        <f>COUNTIF(AN$7:AN8,AN8)</f>
        <v>2</v>
      </c>
      <c r="AP8">
        <f>IF(AL8=0,"",IF(AO8&lt;3,COUNTIF(AO$7:AO8,"&lt;3"),0))</f>
        <v>2</v>
      </c>
      <c r="AQ8">
        <f t="shared" si="7"/>
        <v>11</v>
      </c>
      <c r="AS8" s="45">
        <v>685</v>
      </c>
      <c r="AT8" s="21" t="str">
        <f>_xlfn.XLOOKUP(AS8,Admin!$A$2:$A$601,Admin!$C$2:$C$601,"",0)</f>
        <v>U15G WAC</v>
      </c>
      <c r="AU8" s="21" t="str">
        <f>_xlfn.XLOOKUP(AS8,Admin!$A$2:$A$601,Admin!$D$2:$D$601,"",0)</f>
        <v xml:space="preserve">Nicola </v>
      </c>
      <c r="AV8" s="21" t="str">
        <f>_xlfn.XLOOKUP(AS8,Admin!$A$2:$A$601,Admin!$E$2:$E$601,"",0)</f>
        <v xml:space="preserve">Minina </v>
      </c>
      <c r="AW8" s="84">
        <v>6.81</v>
      </c>
      <c r="AX8" s="21">
        <f t="shared" si="8"/>
        <v>2</v>
      </c>
      <c r="AY8" t="str">
        <f>_xlfn.XLOOKUP(AS8,Admin!$A$2:$A$601,Admin!$F$2:$F$601,"",0)</f>
        <v>WAC</v>
      </c>
      <c r="AZ8">
        <f>COUNTIF(AY$7:AY8,AY8)</f>
        <v>1</v>
      </c>
      <c r="BA8">
        <f>IF(AW8=0,"",IF(AZ8&lt;3,COUNTIF(AZ$7:AZ8,"&lt;3"),0))</f>
        <v>2</v>
      </c>
      <c r="BB8">
        <f t="shared" si="9"/>
        <v>11</v>
      </c>
    </row>
    <row r="9" spans="1:54" x14ac:dyDescent="0.35">
      <c r="A9" s="45">
        <v>487</v>
      </c>
      <c r="B9" s="21" t="str">
        <f>_xlfn.XLOOKUP(A9,Admin!$A$2:$A$601,Admin!$C$2:$C$601,"",0)</f>
        <v>U15G PR</v>
      </c>
      <c r="C9" s="21" t="str">
        <f>_xlfn.XLOOKUP(A9,Admin!$A$2:$A$601,Admin!$D$2:$D$601,"",0)</f>
        <v>Chloe</v>
      </c>
      <c r="D9" s="21" t="str">
        <f>_xlfn.XLOOKUP(A9,Admin!$A$2:$A$601,Admin!$E$2:$E$601,"",0)</f>
        <v>Lever</v>
      </c>
      <c r="E9" s="84">
        <v>1.72</v>
      </c>
      <c r="F9" s="21">
        <f t="shared" si="0"/>
        <v>3</v>
      </c>
      <c r="G9" t="str">
        <f>_xlfn.XLOOKUP(A9,Admin!$A$2:$A$601,Admin!$F$2:$F$601,"",0)</f>
        <v>PR</v>
      </c>
      <c r="H9">
        <f>COUNTIF(G$7:G9,G9)</f>
        <v>1</v>
      </c>
      <c r="I9">
        <f>IF(E9=0,"",IF(H9&lt;3,COUNTIF(H$7:H9,"&lt;3"),0))</f>
        <v>3</v>
      </c>
      <c r="J9">
        <f t="shared" si="1"/>
        <v>10</v>
      </c>
      <c r="L9" s="45"/>
      <c r="M9" s="21" t="str">
        <f>_xlfn.XLOOKUP(L9,Admin!$A$2:$A$601,Admin!$C$2:$C$601,"",0)</f>
        <v/>
      </c>
      <c r="N9" s="21" t="str">
        <f>_xlfn.XLOOKUP(L9,Admin!$A$2:$A$601,Admin!$D$2:$D$601,"",0)</f>
        <v/>
      </c>
      <c r="O9" s="21" t="str">
        <f>_xlfn.XLOOKUP(L9,Admin!$A$2:$A$601,Admin!$E$2:$E$601,"",0)</f>
        <v/>
      </c>
      <c r="P9" s="84"/>
      <c r="Q9" s="21" t="str">
        <f t="shared" si="2"/>
        <v/>
      </c>
      <c r="R9" t="str">
        <f>_xlfn.XLOOKUP(L9,Admin!$A$2:$A$601,Admin!$F$2:$F$601,"",0)</f>
        <v/>
      </c>
      <c r="S9">
        <f>COUNTIF(R$7:R9,R9)</f>
        <v>1</v>
      </c>
      <c r="T9" t="str">
        <f>IF(P9=0,"",IF(S9&lt;3,COUNTIF(S$7:S9,"&lt;3"),0))</f>
        <v/>
      </c>
      <c r="U9" t="str">
        <f t="shared" si="3"/>
        <v/>
      </c>
      <c r="W9" s="45">
        <v>459</v>
      </c>
      <c r="X9" s="21" t="str">
        <f>_xlfn.XLOOKUP(W9,Admin!$A$2:$A$601,Admin!$C$2:$C$601,"",0)</f>
        <v>U15G PR</v>
      </c>
      <c r="Y9" s="21" t="str">
        <f>_xlfn.XLOOKUP(W9,Admin!$A$2:$A$601,Admin!$D$2:$D$601,"",0)</f>
        <v>Ebunoluwa</v>
      </c>
      <c r="Z9" s="21" t="str">
        <f>_xlfn.XLOOKUP(W9,Admin!$A$2:$A$601,Admin!$E$2:$E$601,"",0)</f>
        <v>Sobola</v>
      </c>
      <c r="AA9" s="114">
        <v>47</v>
      </c>
      <c r="AB9" s="21">
        <f t="shared" si="4"/>
        <v>3</v>
      </c>
      <c r="AC9" t="str">
        <f>_xlfn.XLOOKUP(W9,Admin!$A$2:$A$601,Admin!$F$2:$F$601,"",0)</f>
        <v>PR</v>
      </c>
      <c r="AD9">
        <f>COUNTIF(AC$7:AC9,AC9)</f>
        <v>1</v>
      </c>
      <c r="AE9">
        <f>IF(AA9=0,"",IF(AD9&lt;3,COUNTIF(AD$7:AD9,"&lt;3"),0))</f>
        <v>3</v>
      </c>
      <c r="AF9">
        <f t="shared" si="5"/>
        <v>10</v>
      </c>
      <c r="AH9" s="45">
        <v>459</v>
      </c>
      <c r="AI9" s="21" t="str">
        <f>_xlfn.XLOOKUP(AH9,Admin!$A$2:$A$601,Admin!$C$2:$C$601,"",0)</f>
        <v>U15G PR</v>
      </c>
      <c r="AJ9" s="21" t="str">
        <f>_xlfn.XLOOKUP(AH9,Admin!$A$2:$A$601,Admin!$D$2:$D$601,"",0)</f>
        <v>Ebunoluwa</v>
      </c>
      <c r="AK9" s="21" t="str">
        <f>_xlfn.XLOOKUP(AH9,Admin!$A$2:$A$601,Admin!$E$2:$E$601,"",0)</f>
        <v>Sobola</v>
      </c>
      <c r="AL9" s="114">
        <v>64</v>
      </c>
      <c r="AM9" s="21">
        <f t="shared" si="6"/>
        <v>3</v>
      </c>
      <c r="AN9" t="str">
        <f>_xlfn.XLOOKUP(AH9,Admin!$A$2:$A$601,Admin!$F$2:$F$601,"",0)</f>
        <v>PR</v>
      </c>
      <c r="AO9">
        <f>COUNTIF(AN$7:AN9,AN9)</f>
        <v>3</v>
      </c>
      <c r="AP9">
        <f>IF(AL9=0,"",IF(AO9&lt;3,COUNTIF(AO$7:AO9,"&lt;3"),0))</f>
        <v>0</v>
      </c>
      <c r="AQ9" t="str">
        <f t="shared" si="7"/>
        <v/>
      </c>
      <c r="AS9" s="45">
        <v>459</v>
      </c>
      <c r="AT9" s="21" t="str">
        <f>_xlfn.XLOOKUP(AS9,Admin!$A$2:$A$601,Admin!$C$2:$C$601,"",0)</f>
        <v>U15G PR</v>
      </c>
      <c r="AU9" s="21" t="str">
        <f>_xlfn.XLOOKUP(AS9,Admin!$A$2:$A$601,Admin!$D$2:$D$601,"",0)</f>
        <v>Ebunoluwa</v>
      </c>
      <c r="AV9" s="21" t="str">
        <f>_xlfn.XLOOKUP(AS9,Admin!$A$2:$A$601,Admin!$E$2:$E$601,"",0)</f>
        <v>Sobola</v>
      </c>
      <c r="AW9" s="84">
        <v>5.99</v>
      </c>
      <c r="AX9" s="21">
        <f t="shared" si="8"/>
        <v>3</v>
      </c>
      <c r="AY9" t="str">
        <f>_xlfn.XLOOKUP(AS9,Admin!$A$2:$A$601,Admin!$F$2:$F$601,"",0)</f>
        <v>PR</v>
      </c>
      <c r="AZ9">
        <f>COUNTIF(AY$7:AY9,AY9)</f>
        <v>1</v>
      </c>
      <c r="BA9">
        <f>IF(AW9=0,"",IF(AZ9&lt;3,COUNTIF(AZ$7:AZ9,"&lt;3"),0))</f>
        <v>3</v>
      </c>
      <c r="BB9">
        <f t="shared" si="9"/>
        <v>10</v>
      </c>
    </row>
    <row r="10" spans="1:54" x14ac:dyDescent="0.35">
      <c r="A10" s="45"/>
      <c r="B10" s="21" t="str">
        <f>_xlfn.XLOOKUP(A10,Admin!$A$2:$A$601,Admin!$C$2:$C$601,"",0)</f>
        <v/>
      </c>
      <c r="C10" s="21" t="str">
        <f>_xlfn.XLOOKUP(A10,Admin!$A$2:$A$601,Admin!$D$2:$D$601,"",0)</f>
        <v/>
      </c>
      <c r="D10" s="21" t="str">
        <f>_xlfn.XLOOKUP(A10,Admin!$A$2:$A$601,Admin!$E$2:$E$601,"",0)</f>
        <v/>
      </c>
      <c r="E10" s="84"/>
      <c r="F10" s="21" t="str">
        <f t="shared" si="0"/>
        <v/>
      </c>
      <c r="G10" t="str">
        <f>_xlfn.XLOOKUP(A10,Admin!$A$2:$A$601,Admin!$F$2:$F$601,"",0)</f>
        <v/>
      </c>
      <c r="H10">
        <f>COUNTIF(G$7:G10,G10)</f>
        <v>1</v>
      </c>
      <c r="I10" t="str">
        <f>IF(E10=0,"",IF(H10&lt;3,COUNTIF(H$7:H10,"&lt;3"),0))</f>
        <v/>
      </c>
      <c r="J10" t="str">
        <f t="shared" si="1"/>
        <v/>
      </c>
      <c r="L10" s="45"/>
      <c r="M10" s="21" t="str">
        <f>_xlfn.XLOOKUP(L10,Admin!$A$2:$A$601,Admin!$C$2:$C$601,"",0)</f>
        <v/>
      </c>
      <c r="N10" s="21" t="str">
        <f>_xlfn.XLOOKUP(L10,Admin!$A$2:$A$601,Admin!$D$2:$D$601,"",0)</f>
        <v/>
      </c>
      <c r="O10" s="21" t="str">
        <f>_xlfn.XLOOKUP(L10,Admin!$A$2:$A$601,Admin!$E$2:$E$601,"",0)</f>
        <v/>
      </c>
      <c r="P10" s="84"/>
      <c r="Q10" s="21" t="str">
        <f t="shared" si="2"/>
        <v/>
      </c>
      <c r="R10" t="str">
        <f>_xlfn.XLOOKUP(L10,Admin!$A$2:$A$601,Admin!$F$2:$F$601,"",0)</f>
        <v/>
      </c>
      <c r="S10">
        <f>COUNTIF(R$7:R10,R10)</f>
        <v>2</v>
      </c>
      <c r="T10" t="str">
        <f>IF(P10=0,"",IF(S10&lt;3,COUNTIF(S$7:S10,"&lt;3"),0))</f>
        <v/>
      </c>
      <c r="U10" t="str">
        <f t="shared" si="3"/>
        <v/>
      </c>
      <c r="W10" s="45">
        <v>487</v>
      </c>
      <c r="X10" s="21" t="str">
        <f>_xlfn.XLOOKUP(W10,Admin!$A$2:$A$601,Admin!$C$2:$C$601,"",0)</f>
        <v>U15G PR</v>
      </c>
      <c r="Y10" s="21" t="str">
        <f>_xlfn.XLOOKUP(W10,Admin!$A$2:$A$601,Admin!$D$2:$D$601,"",0)</f>
        <v>Chloe</v>
      </c>
      <c r="Z10" s="21" t="str">
        <f>_xlfn.XLOOKUP(W10,Admin!$A$2:$A$601,Admin!$E$2:$E$601,"",0)</f>
        <v>Lever</v>
      </c>
      <c r="AA10" s="114">
        <v>45</v>
      </c>
      <c r="AB10" s="21">
        <f t="shared" si="4"/>
        <v>4</v>
      </c>
      <c r="AC10" t="str">
        <f>_xlfn.XLOOKUP(W10,Admin!$A$2:$A$601,Admin!$F$2:$F$601,"",0)</f>
        <v>PR</v>
      </c>
      <c r="AD10">
        <f>COUNTIF(AC$7:AC10,AC10)</f>
        <v>2</v>
      </c>
      <c r="AE10">
        <f>IF(AA10=0,"",IF(AD10&lt;3,COUNTIF(AD$7:AD10,"&lt;3"),0))</f>
        <v>4</v>
      </c>
      <c r="AF10">
        <f t="shared" si="5"/>
        <v>9</v>
      </c>
      <c r="AH10" s="45"/>
      <c r="AI10" s="21" t="str">
        <f>_xlfn.XLOOKUP(AH10,Admin!$A$2:$A$601,Admin!$C$2:$C$601,"",0)</f>
        <v/>
      </c>
      <c r="AJ10" s="21" t="str">
        <f>_xlfn.XLOOKUP(AH10,Admin!$A$2:$A$601,Admin!$D$2:$D$601,"",0)</f>
        <v/>
      </c>
      <c r="AK10" s="21" t="str">
        <f>_xlfn.XLOOKUP(AH10,Admin!$A$2:$A$601,Admin!$E$2:$E$601,"",0)</f>
        <v/>
      </c>
      <c r="AL10" s="114"/>
      <c r="AM10" s="21" t="str">
        <f t="shared" si="6"/>
        <v/>
      </c>
      <c r="AN10" t="str">
        <f>_xlfn.XLOOKUP(AH10,Admin!$A$2:$A$601,Admin!$F$2:$F$601,"",0)</f>
        <v/>
      </c>
      <c r="AO10">
        <f>COUNTIF(AN$7:AN10,AN10)</f>
        <v>1</v>
      </c>
      <c r="AP10" t="str">
        <f>IF(AL10=0,"",IF(AO10&lt;3,COUNTIF(AO$7:AO10,"&lt;3"),0))</f>
        <v/>
      </c>
      <c r="AQ10" t="str">
        <f t="shared" si="7"/>
        <v/>
      </c>
      <c r="AS10" s="45">
        <v>491</v>
      </c>
      <c r="AT10" s="21" t="str">
        <f>_xlfn.XLOOKUP(AS10,Admin!$A$2:$A$601,Admin!$C$2:$C$601,"",0)</f>
        <v>U15G PR</v>
      </c>
      <c r="AU10" s="21" t="str">
        <f>_xlfn.XLOOKUP(AS10,Admin!$A$2:$A$601,Admin!$D$2:$D$601,"",0)</f>
        <v>Llana</v>
      </c>
      <c r="AV10" s="21" t="str">
        <f>_xlfn.XLOOKUP(AS10,Admin!$A$2:$A$601,Admin!$E$2:$E$601,"",0)</f>
        <v>Heppenstall</v>
      </c>
      <c r="AW10" s="84">
        <v>5.84</v>
      </c>
      <c r="AX10" s="21">
        <f t="shared" si="8"/>
        <v>4</v>
      </c>
      <c r="AY10" t="str">
        <f>_xlfn.XLOOKUP(AS10,Admin!$A$2:$A$601,Admin!$F$2:$F$601,"",0)</f>
        <v>PR</v>
      </c>
      <c r="AZ10">
        <f>COUNTIF(AY$7:AY10,AY10)</f>
        <v>2</v>
      </c>
      <c r="BA10">
        <f>IF(AW10=0,"",IF(AZ10&lt;3,COUNTIF(AZ$7:AZ10,"&lt;3"),0))</f>
        <v>4</v>
      </c>
      <c r="BB10">
        <f t="shared" si="9"/>
        <v>9</v>
      </c>
    </row>
    <row r="11" spans="1:54" x14ac:dyDescent="0.35">
      <c r="A11" s="45"/>
      <c r="B11" s="21" t="str">
        <f>_xlfn.XLOOKUP(A11,Admin!$A$2:$A$601,Admin!$C$2:$C$601,"",0)</f>
        <v/>
      </c>
      <c r="C11" s="21" t="str">
        <f>_xlfn.XLOOKUP(A11,Admin!$A$2:$A$601,Admin!$D$2:$D$601,"",0)</f>
        <v/>
      </c>
      <c r="D11" s="21" t="str">
        <f>_xlfn.XLOOKUP(A11,Admin!$A$2:$A$601,Admin!$E$2:$E$601,"",0)</f>
        <v/>
      </c>
      <c r="E11" s="84"/>
      <c r="F11" s="21" t="str">
        <f t="shared" si="0"/>
        <v/>
      </c>
      <c r="G11" t="str">
        <f>_xlfn.XLOOKUP(A11,Admin!$A$2:$A$601,Admin!$F$2:$F$601,"",0)</f>
        <v/>
      </c>
      <c r="H11">
        <f>COUNTIF(G$7:G11,G11)</f>
        <v>2</v>
      </c>
      <c r="I11" t="str">
        <f>IF(E11=0,"",IF(H11&lt;3,COUNTIF(H$7:H11,"&lt;3"),0))</f>
        <v/>
      </c>
      <c r="J11" t="str">
        <f t="shared" si="1"/>
        <v/>
      </c>
      <c r="L11" s="45"/>
      <c r="M11" s="21" t="str">
        <f>_xlfn.XLOOKUP(L11,Admin!$A$2:$A$601,Admin!$C$2:$C$601,"",0)</f>
        <v/>
      </c>
      <c r="N11" s="21" t="str">
        <f>_xlfn.XLOOKUP(L11,Admin!$A$2:$A$601,Admin!$D$2:$D$601,"",0)</f>
        <v/>
      </c>
      <c r="O11" s="21" t="str">
        <f>_xlfn.XLOOKUP(L11,Admin!$A$2:$A$601,Admin!$E$2:$E$601,"",0)</f>
        <v/>
      </c>
      <c r="P11" s="84"/>
      <c r="Q11" s="21" t="str">
        <f t="shared" si="2"/>
        <v/>
      </c>
      <c r="R11" t="str">
        <f>_xlfn.XLOOKUP(L11,Admin!$A$2:$A$601,Admin!$F$2:$F$601,"",0)</f>
        <v/>
      </c>
      <c r="S11">
        <f>COUNTIF(R$7:R11,R11)</f>
        <v>3</v>
      </c>
      <c r="T11" t="str">
        <f>IF(P11=0,"",IF(S11&lt;3,COUNTIF(S$7:S11,"&lt;3"),0))</f>
        <v/>
      </c>
      <c r="U11" t="str">
        <f t="shared" si="3"/>
        <v/>
      </c>
      <c r="W11" s="45">
        <v>491</v>
      </c>
      <c r="X11" s="21" t="str">
        <f>_xlfn.XLOOKUP(W11,Admin!$A$2:$A$601,Admin!$C$2:$C$601,"",0)</f>
        <v>U15G PR</v>
      </c>
      <c r="Y11" s="21" t="str">
        <f>_xlfn.XLOOKUP(W11,Admin!$A$2:$A$601,Admin!$D$2:$D$601,"",0)</f>
        <v>Llana</v>
      </c>
      <c r="Z11" s="21" t="str">
        <f>_xlfn.XLOOKUP(W11,Admin!$A$2:$A$601,Admin!$E$2:$E$601,"",0)</f>
        <v>Heppenstall</v>
      </c>
      <c r="AA11" s="114">
        <v>42</v>
      </c>
      <c r="AB11" s="21">
        <f t="shared" si="4"/>
        <v>5</v>
      </c>
      <c r="AC11" t="str">
        <f>_xlfn.XLOOKUP(W11,Admin!$A$2:$A$601,Admin!$F$2:$F$601,"",0)</f>
        <v>PR</v>
      </c>
      <c r="AD11">
        <f>COUNTIF(AC$7:AC11,AC11)</f>
        <v>3</v>
      </c>
      <c r="AE11">
        <f>IF(AA11=0,"",IF(AD11&lt;3,COUNTIF(AD$7:AD11,"&lt;3"),0))</f>
        <v>0</v>
      </c>
      <c r="AF11" t="str">
        <f t="shared" si="5"/>
        <v/>
      </c>
      <c r="AH11" s="45"/>
      <c r="AI11" s="21" t="str">
        <f>_xlfn.XLOOKUP(AH11,Admin!$A$2:$A$601,Admin!$C$2:$C$601,"",0)</f>
        <v/>
      </c>
      <c r="AJ11" s="21" t="str">
        <f>_xlfn.XLOOKUP(AH11,Admin!$A$2:$A$601,Admin!$D$2:$D$601,"",0)</f>
        <v/>
      </c>
      <c r="AK11" s="21" t="str">
        <f>_xlfn.XLOOKUP(AH11,Admin!$A$2:$A$601,Admin!$E$2:$E$601,"",0)</f>
        <v/>
      </c>
      <c r="AL11" s="114"/>
      <c r="AM11" s="21" t="str">
        <f t="shared" si="6"/>
        <v/>
      </c>
      <c r="AN11" t="str">
        <f>_xlfn.XLOOKUP(AH11,Admin!$A$2:$A$601,Admin!$F$2:$F$601,"",0)</f>
        <v/>
      </c>
      <c r="AO11">
        <f>COUNTIF(AN$7:AN11,AN11)</f>
        <v>2</v>
      </c>
      <c r="AP11" t="str">
        <f>IF(AL11=0,"",IF(AO11&lt;3,COUNTIF(AO$7:AO11,"&lt;3"),0))</f>
        <v/>
      </c>
      <c r="AQ11" t="str">
        <f t="shared" si="7"/>
        <v/>
      </c>
      <c r="AS11" s="45"/>
      <c r="AT11" s="21" t="str">
        <f>_xlfn.XLOOKUP(AS11,Admin!$A$2:$A$601,Admin!$C$2:$C$601,"",0)</f>
        <v/>
      </c>
      <c r="AU11" s="21" t="str">
        <f>_xlfn.XLOOKUP(AS11,Admin!$A$2:$A$601,Admin!$D$2:$D$601,"",0)</f>
        <v/>
      </c>
      <c r="AV11" s="21" t="str">
        <f>_xlfn.XLOOKUP(AS11,Admin!$A$2:$A$601,Admin!$E$2:$E$601,"",0)</f>
        <v/>
      </c>
      <c r="AW11" s="84"/>
      <c r="AX11" s="21" t="str">
        <f t="shared" si="8"/>
        <v/>
      </c>
      <c r="AY11" t="str">
        <f>_xlfn.XLOOKUP(AS11,Admin!$A$2:$A$601,Admin!$F$2:$F$601,"",0)</f>
        <v/>
      </c>
      <c r="AZ11">
        <f>COUNTIF(AY$7:AY11,AY11)</f>
        <v>1</v>
      </c>
      <c r="BA11" t="str">
        <f>IF(AW11=0,"",IF(AZ11&lt;3,COUNTIF(AZ$7:AZ11,"&lt;3"),0))</f>
        <v/>
      </c>
      <c r="BB11" t="str">
        <f t="shared" si="9"/>
        <v/>
      </c>
    </row>
    <row r="12" spans="1:54" x14ac:dyDescent="0.35">
      <c r="A12" s="45"/>
      <c r="B12" s="21" t="str">
        <f>_xlfn.XLOOKUP(A12,Admin!$A$2:$A$601,Admin!$C$2:$C$601,"",0)</f>
        <v/>
      </c>
      <c r="C12" s="21" t="str">
        <f>_xlfn.XLOOKUP(A12,Admin!$A$2:$A$601,Admin!$D$2:$D$601,"",0)</f>
        <v/>
      </c>
      <c r="D12" s="21" t="str">
        <f>_xlfn.XLOOKUP(A12,Admin!$A$2:$A$601,Admin!$E$2:$E$601,"",0)</f>
        <v/>
      </c>
      <c r="E12" s="84"/>
      <c r="F12" s="21" t="str">
        <f t="shared" si="0"/>
        <v/>
      </c>
      <c r="G12" t="str">
        <f>_xlfn.XLOOKUP(A12,Admin!$A$2:$A$601,Admin!$F$2:$F$601,"",0)</f>
        <v/>
      </c>
      <c r="H12">
        <f>COUNTIF(G$7:G12,G12)</f>
        <v>3</v>
      </c>
      <c r="I12" t="str">
        <f>IF(E12=0,"",IF(H12&lt;3,COUNTIF(H$7:H12,"&lt;3"),0))</f>
        <v/>
      </c>
      <c r="J12" t="str">
        <f t="shared" si="1"/>
        <v/>
      </c>
      <c r="L12" s="45"/>
      <c r="M12" s="21" t="str">
        <f>_xlfn.XLOOKUP(L12,Admin!$A$2:$A$601,Admin!$C$2:$C$601,"",0)</f>
        <v/>
      </c>
      <c r="N12" s="21" t="str">
        <f>_xlfn.XLOOKUP(L12,Admin!$A$2:$A$601,Admin!$D$2:$D$601,"",0)</f>
        <v/>
      </c>
      <c r="O12" s="21" t="str">
        <f>_xlfn.XLOOKUP(L12,Admin!$A$2:$A$601,Admin!$E$2:$E$601,"",0)</f>
        <v/>
      </c>
      <c r="P12" s="84"/>
      <c r="Q12" s="21" t="str">
        <f t="shared" si="2"/>
        <v/>
      </c>
      <c r="R12" t="str">
        <f>_xlfn.XLOOKUP(L12,Admin!$A$2:$A$601,Admin!$F$2:$F$601,"",0)</f>
        <v/>
      </c>
      <c r="S12">
        <f>COUNTIF(R$7:R12,R12)</f>
        <v>4</v>
      </c>
      <c r="T12" t="str">
        <f>IF(P12=0,"",IF(S12&lt;3,COUNTIF(S$7:S12,"&lt;3"),0))</f>
        <v/>
      </c>
      <c r="U12" t="str">
        <f t="shared" si="3"/>
        <v/>
      </c>
      <c r="W12" s="45">
        <v>489</v>
      </c>
      <c r="X12" s="21" t="str">
        <f>_xlfn.XLOOKUP(W12,Admin!$A$2:$A$601,Admin!$C$2:$C$601,"",0)</f>
        <v>U15G PR</v>
      </c>
      <c r="Y12" s="21" t="str">
        <f>_xlfn.XLOOKUP(W12,Admin!$A$2:$A$601,Admin!$D$2:$D$601,"",0)</f>
        <v>Erin</v>
      </c>
      <c r="Z12" s="21" t="str">
        <f>_xlfn.XLOOKUP(W12,Admin!$A$2:$A$601,Admin!$E$2:$E$601,"",0)</f>
        <v>Syme</v>
      </c>
      <c r="AA12" s="114">
        <v>41</v>
      </c>
      <c r="AB12" s="21">
        <f t="shared" si="4"/>
        <v>6</v>
      </c>
      <c r="AC12" t="str">
        <f>_xlfn.XLOOKUP(W12,Admin!$A$2:$A$601,Admin!$F$2:$F$601,"",0)</f>
        <v>PR</v>
      </c>
      <c r="AD12">
        <f>COUNTIF(AC$7:AC12,AC12)</f>
        <v>4</v>
      </c>
      <c r="AE12">
        <f>IF(AA12=0,"",IF(AD12&lt;3,COUNTIF(AD$7:AD12,"&lt;3"),0))</f>
        <v>0</v>
      </c>
      <c r="AF12" t="str">
        <f t="shared" si="5"/>
        <v/>
      </c>
      <c r="AH12" s="45"/>
      <c r="AI12" s="21" t="str">
        <f>_xlfn.XLOOKUP(AH12,Admin!$A$2:$A$601,Admin!$C$2:$C$601,"",0)</f>
        <v/>
      </c>
      <c r="AJ12" s="21" t="str">
        <f>_xlfn.XLOOKUP(AH12,Admin!$A$2:$A$601,Admin!$D$2:$D$601,"",0)</f>
        <v/>
      </c>
      <c r="AK12" s="21" t="str">
        <f>_xlfn.XLOOKUP(AH12,Admin!$A$2:$A$601,Admin!$E$2:$E$601,"",0)</f>
        <v/>
      </c>
      <c r="AL12" s="114"/>
      <c r="AM12" s="21" t="str">
        <f t="shared" si="6"/>
        <v/>
      </c>
      <c r="AN12" t="str">
        <f>_xlfn.XLOOKUP(AH12,Admin!$A$2:$A$601,Admin!$F$2:$F$601,"",0)</f>
        <v/>
      </c>
      <c r="AO12">
        <f>COUNTIF(AN$7:AN12,AN12)</f>
        <v>3</v>
      </c>
      <c r="AP12" t="str">
        <f>IF(AL12=0,"",IF(AO12&lt;3,COUNTIF(AO$7:AO12,"&lt;3"),0))</f>
        <v/>
      </c>
      <c r="AQ12" t="str">
        <f t="shared" si="7"/>
        <v/>
      </c>
      <c r="AS12" s="45"/>
      <c r="AT12" s="21" t="str">
        <f>_xlfn.XLOOKUP(AS12,Admin!$A$2:$A$601,Admin!$C$2:$C$601,"",0)</f>
        <v/>
      </c>
      <c r="AU12" s="21" t="str">
        <f>_xlfn.XLOOKUP(AS12,Admin!$A$2:$A$601,Admin!$D$2:$D$601,"",0)</f>
        <v/>
      </c>
      <c r="AV12" s="21" t="str">
        <f>_xlfn.XLOOKUP(AS12,Admin!$A$2:$A$601,Admin!$E$2:$E$601,"",0)</f>
        <v/>
      </c>
      <c r="AW12" s="84"/>
      <c r="AX12" s="21" t="str">
        <f t="shared" si="8"/>
        <v/>
      </c>
      <c r="AY12" t="str">
        <f>_xlfn.XLOOKUP(AS12,Admin!$A$2:$A$601,Admin!$F$2:$F$601,"",0)</f>
        <v/>
      </c>
      <c r="AZ12">
        <f>COUNTIF(AY$7:AY12,AY12)</f>
        <v>2</v>
      </c>
      <c r="BA12" t="str">
        <f>IF(AW12=0,"",IF(AZ12&lt;3,COUNTIF(AZ$7:AZ12,"&lt;3"),0))</f>
        <v/>
      </c>
      <c r="BB12" t="str">
        <f t="shared" si="9"/>
        <v/>
      </c>
    </row>
    <row r="13" spans="1:54" x14ac:dyDescent="0.35">
      <c r="A13" s="45"/>
      <c r="B13" s="21" t="str">
        <f>_xlfn.XLOOKUP(A13,Admin!$A$2:$A$601,Admin!$C$2:$C$601,"",0)</f>
        <v/>
      </c>
      <c r="C13" s="21" t="str">
        <f>_xlfn.XLOOKUP(A13,Admin!$A$2:$A$601,Admin!$D$2:$D$601,"",0)</f>
        <v/>
      </c>
      <c r="D13" s="21" t="str">
        <f>_xlfn.XLOOKUP(A13,Admin!$A$2:$A$601,Admin!$E$2:$E$601,"",0)</f>
        <v/>
      </c>
      <c r="E13" s="84"/>
      <c r="F13" s="21" t="str">
        <f t="shared" si="0"/>
        <v/>
      </c>
      <c r="G13" t="str">
        <f>_xlfn.XLOOKUP(A13,Admin!$A$2:$A$601,Admin!$F$2:$F$601,"",0)</f>
        <v/>
      </c>
      <c r="H13">
        <f>COUNTIF(G$7:G13,G13)</f>
        <v>4</v>
      </c>
      <c r="I13" t="str">
        <f>IF(E13=0,"",IF(H13&lt;3,COUNTIF(H$7:H13,"&lt;3"),0))</f>
        <v/>
      </c>
      <c r="J13" t="str">
        <f t="shared" si="1"/>
        <v/>
      </c>
      <c r="L13" s="45"/>
      <c r="M13" s="21" t="str">
        <f>_xlfn.XLOOKUP(L13,Admin!$A$2:$A$601,Admin!$C$2:$C$601,"",0)</f>
        <v/>
      </c>
      <c r="N13" s="21" t="str">
        <f>_xlfn.XLOOKUP(L13,Admin!$A$2:$A$601,Admin!$D$2:$D$601,"",0)</f>
        <v/>
      </c>
      <c r="O13" s="21" t="str">
        <f>_xlfn.XLOOKUP(L13,Admin!$A$2:$A$601,Admin!$E$2:$E$601,"",0)</f>
        <v/>
      </c>
      <c r="P13" s="84"/>
      <c r="Q13" s="21" t="str">
        <f t="shared" si="2"/>
        <v/>
      </c>
      <c r="R13" t="str">
        <f>_xlfn.XLOOKUP(L13,Admin!$A$2:$A$601,Admin!$F$2:$F$601,"",0)</f>
        <v/>
      </c>
      <c r="S13">
        <f>COUNTIF(R$7:R13,R13)</f>
        <v>5</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114"/>
      <c r="AB13" s="21" t="str">
        <f t="shared" si="4"/>
        <v/>
      </c>
      <c r="AC13" t="str">
        <f>_xlfn.XLOOKUP(W13,Admin!$A$2:$A$601,Admin!$F$2:$F$601,"",0)</f>
        <v/>
      </c>
      <c r="AD13">
        <f>COUNTIF(AC$7:AC13,AC13)</f>
        <v>1</v>
      </c>
      <c r="AE13" t="str">
        <f>IF(AA13=0,"",IF(AD13&lt;3,COUNTIF(AD$7:AD13,"&lt;3"),0))</f>
        <v/>
      </c>
      <c r="AF13" t="str">
        <f t="shared" si="5"/>
        <v/>
      </c>
      <c r="AH13" s="45"/>
      <c r="AI13" s="21" t="str">
        <f>_xlfn.XLOOKUP(AH13,Admin!$A$2:$A$601,Admin!$C$2:$C$601,"",0)</f>
        <v/>
      </c>
      <c r="AJ13" s="21" t="str">
        <f>_xlfn.XLOOKUP(AH13,Admin!$A$2:$A$601,Admin!$D$2:$D$601,"",0)</f>
        <v/>
      </c>
      <c r="AK13" s="21" t="str">
        <f>_xlfn.XLOOKUP(AH13,Admin!$A$2:$A$601,Admin!$E$2:$E$601,"",0)</f>
        <v/>
      </c>
      <c r="AL13" s="114"/>
      <c r="AM13" s="21" t="str">
        <f t="shared" si="6"/>
        <v/>
      </c>
      <c r="AN13" t="str">
        <f>_xlfn.XLOOKUP(AH13,Admin!$A$2:$A$601,Admin!$F$2:$F$601,"",0)</f>
        <v/>
      </c>
      <c r="AO13">
        <f>COUNTIF(AN$7:AN13,AN13)</f>
        <v>4</v>
      </c>
      <c r="AP13" t="str">
        <f>IF(AL13=0,"",IF(AO13&lt;3,COUNTIF(AO$7:AO13,"&lt;3"),0))</f>
        <v/>
      </c>
      <c r="AQ13" t="str">
        <f t="shared" si="7"/>
        <v/>
      </c>
      <c r="AS13" s="45"/>
      <c r="AT13" s="21" t="str">
        <f>_xlfn.XLOOKUP(AS13,Admin!$A$2:$A$601,Admin!$C$2:$C$601,"",0)</f>
        <v/>
      </c>
      <c r="AU13" s="21" t="str">
        <f>_xlfn.XLOOKUP(AS13,Admin!$A$2:$A$601,Admin!$D$2:$D$601,"",0)</f>
        <v/>
      </c>
      <c r="AV13" s="21" t="str">
        <f>_xlfn.XLOOKUP(AS13,Admin!$A$2:$A$601,Admin!$E$2:$E$601,"",0)</f>
        <v/>
      </c>
      <c r="AW13" s="84"/>
      <c r="AX13" s="21" t="str">
        <f t="shared" si="8"/>
        <v/>
      </c>
      <c r="AY13" t="str">
        <f>_xlfn.XLOOKUP(AS13,Admin!$A$2:$A$601,Admin!$F$2:$F$601,"",0)</f>
        <v/>
      </c>
      <c r="AZ13">
        <f>COUNTIF(AY$7:AY13,AY13)</f>
        <v>3</v>
      </c>
      <c r="BA13" t="str">
        <f>IF(AW13=0,"",IF(AZ13&lt;3,COUNTIF(AZ$7:AZ13,"&lt;3"),0))</f>
        <v/>
      </c>
      <c r="BB13" t="str">
        <f t="shared" si="9"/>
        <v/>
      </c>
    </row>
    <row r="14" spans="1:54" x14ac:dyDescent="0.35">
      <c r="A14" s="45"/>
      <c r="B14" s="21" t="str">
        <f>_xlfn.XLOOKUP(A14,Admin!$A$2:$A$601,Admin!$C$2:$C$601,"",0)</f>
        <v/>
      </c>
      <c r="C14" s="21" t="str">
        <f>_xlfn.XLOOKUP(A14,Admin!$A$2:$A$601,Admin!$D$2:$D$601,"",0)</f>
        <v/>
      </c>
      <c r="D14" s="21" t="str">
        <f>_xlfn.XLOOKUP(A14,Admin!$A$2:$A$601,Admin!$E$2:$E$601,"",0)</f>
        <v/>
      </c>
      <c r="E14" s="84"/>
      <c r="F14" s="21" t="str">
        <f t="shared" si="0"/>
        <v/>
      </c>
      <c r="G14" t="str">
        <f>_xlfn.XLOOKUP(A14,Admin!$A$2:$A$601,Admin!$F$2:$F$601,"",0)</f>
        <v/>
      </c>
      <c r="H14">
        <f>COUNTIF(G$7:G14,G14)</f>
        <v>5</v>
      </c>
      <c r="I14" t="str">
        <f>IF(E14=0,"",IF(H14&lt;3,COUNTIF(H$7:H14,"&lt;3"),0))</f>
        <v/>
      </c>
      <c r="J14" t="str">
        <f t="shared" si="1"/>
        <v/>
      </c>
      <c r="L14" s="45"/>
      <c r="M14" s="21" t="str">
        <f>_xlfn.XLOOKUP(L14,Admin!$A$2:$A$601,Admin!$C$2:$C$601,"",0)</f>
        <v/>
      </c>
      <c r="N14" s="21" t="str">
        <f>_xlfn.XLOOKUP(L14,Admin!$A$2:$A$601,Admin!$D$2:$D$601,"",0)</f>
        <v/>
      </c>
      <c r="O14" s="21" t="str">
        <f>_xlfn.XLOOKUP(L14,Admin!$A$2:$A$601,Admin!$E$2:$E$601,"",0)</f>
        <v/>
      </c>
      <c r="P14" s="84"/>
      <c r="Q14" s="21" t="str">
        <f t="shared" si="2"/>
        <v/>
      </c>
      <c r="R14" t="str">
        <f>_xlfn.XLOOKUP(L14,Admin!$A$2:$A$601,Admin!$F$2:$F$601,"",0)</f>
        <v/>
      </c>
      <c r="S14">
        <f>COUNTIF(R$7:R14,R14)</f>
        <v>6</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114"/>
      <c r="AB14" s="21" t="str">
        <f t="shared" si="4"/>
        <v/>
      </c>
      <c r="AC14" t="str">
        <f>_xlfn.XLOOKUP(W14,Admin!$A$2:$A$601,Admin!$F$2:$F$601,"",0)</f>
        <v/>
      </c>
      <c r="AD14">
        <f>COUNTIF(AC$7:AC14,AC14)</f>
        <v>2</v>
      </c>
      <c r="AE14" t="str">
        <f>IF(AA14=0,"",IF(AD14&lt;3,COUNTIF(AD$7:AD14,"&lt;3"),0))</f>
        <v/>
      </c>
      <c r="AF14" t="str">
        <f t="shared" si="5"/>
        <v/>
      </c>
      <c r="AH14" s="45"/>
      <c r="AI14" s="21" t="str">
        <f>_xlfn.XLOOKUP(AH14,Admin!$A$2:$A$601,Admin!$C$2:$C$601,"",0)</f>
        <v/>
      </c>
      <c r="AJ14" s="21" t="str">
        <f>_xlfn.XLOOKUP(AH14,Admin!$A$2:$A$601,Admin!$D$2:$D$601,"",0)</f>
        <v/>
      </c>
      <c r="AK14" s="21" t="str">
        <f>_xlfn.XLOOKUP(AH14,Admin!$A$2:$A$601,Admin!$E$2:$E$601,"",0)</f>
        <v/>
      </c>
      <c r="AL14" s="114"/>
      <c r="AM14" s="21" t="str">
        <f t="shared" si="6"/>
        <v/>
      </c>
      <c r="AN14" t="str">
        <f>_xlfn.XLOOKUP(AH14,Admin!$A$2:$A$601,Admin!$F$2:$F$601,"",0)</f>
        <v/>
      </c>
      <c r="AO14">
        <f>COUNTIF(AN$7:AN14,AN14)</f>
        <v>5</v>
      </c>
      <c r="AP14" t="str">
        <f>IF(AL14=0,"",IF(AO14&lt;3,COUNTIF(AO$7:AO14,"&lt;3"),0))</f>
        <v/>
      </c>
      <c r="AQ14" t="str">
        <f t="shared" si="7"/>
        <v/>
      </c>
      <c r="AS14" s="45"/>
      <c r="AT14" s="21" t="str">
        <f>_xlfn.XLOOKUP(AS14,Admin!$A$2:$A$601,Admin!$C$2:$C$601,"",0)</f>
        <v/>
      </c>
      <c r="AU14" s="21" t="str">
        <f>_xlfn.XLOOKUP(AS14,Admin!$A$2:$A$601,Admin!$D$2:$D$601,"",0)</f>
        <v/>
      </c>
      <c r="AV14" s="21" t="str">
        <f>_xlfn.XLOOKUP(AS14,Admin!$A$2:$A$601,Admin!$E$2:$E$601,"",0)</f>
        <v/>
      </c>
      <c r="AW14" s="84"/>
      <c r="AX14" s="21" t="str">
        <f t="shared" si="8"/>
        <v/>
      </c>
      <c r="AY14" t="str">
        <f>_xlfn.XLOOKUP(AS14,Admin!$A$2:$A$601,Admin!$F$2:$F$601,"",0)</f>
        <v/>
      </c>
      <c r="AZ14">
        <f>COUNTIF(AY$7:AY14,AY14)</f>
        <v>4</v>
      </c>
      <c r="BA14" t="str">
        <f>IF(AW14=0,"",IF(AZ14&lt;3,COUNTIF(AZ$7:AZ14,"&lt;3"),0))</f>
        <v/>
      </c>
      <c r="BB14" t="str">
        <f t="shared" si="9"/>
        <v/>
      </c>
    </row>
    <row r="15" spans="1:54" x14ac:dyDescent="0.35">
      <c r="A15" s="45"/>
      <c r="B15" s="21" t="str">
        <f>_xlfn.XLOOKUP(A15,Admin!$A$2:$A$601,Admin!$C$2:$C$601,"",0)</f>
        <v/>
      </c>
      <c r="C15" s="21" t="str">
        <f>_xlfn.XLOOKUP(A15,Admin!$A$2:$A$601,Admin!$D$2:$D$601,"",0)</f>
        <v/>
      </c>
      <c r="D15" s="21" t="str">
        <f>_xlfn.XLOOKUP(A15,Admin!$A$2:$A$601,Admin!$E$2:$E$601,"",0)</f>
        <v/>
      </c>
      <c r="E15" s="84"/>
      <c r="F15" s="21" t="str">
        <f t="shared" si="0"/>
        <v/>
      </c>
      <c r="G15" t="str">
        <f>_xlfn.XLOOKUP(A15,Admin!$A$2:$A$601,Admin!$F$2:$F$601,"",0)</f>
        <v/>
      </c>
      <c r="H15">
        <f>COUNTIF(G$7:G15,G15)</f>
        <v>6</v>
      </c>
      <c r="I15" t="str">
        <f>IF(E15=0,"",IF(H15&lt;3,COUNTIF(H$7:H15,"&lt;3"),0))</f>
        <v/>
      </c>
      <c r="J15" t="str">
        <f t="shared" si="1"/>
        <v/>
      </c>
      <c r="L15" s="45"/>
      <c r="M15" s="21" t="str">
        <f>_xlfn.XLOOKUP(L15,Admin!$A$2:$A$601,Admin!$C$2:$C$601,"",0)</f>
        <v/>
      </c>
      <c r="N15" s="21" t="str">
        <f>_xlfn.XLOOKUP(L15,Admin!$A$2:$A$601,Admin!$D$2:$D$601,"",0)</f>
        <v/>
      </c>
      <c r="O15" s="21" t="str">
        <f>_xlfn.XLOOKUP(L15,Admin!$A$2:$A$601,Admin!$E$2:$E$601,"",0)</f>
        <v/>
      </c>
      <c r="P15" s="84"/>
      <c r="Q15" s="21" t="str">
        <f t="shared" si="2"/>
        <v/>
      </c>
      <c r="R15" t="str">
        <f>_xlfn.XLOOKUP(L15,Admin!$A$2:$A$601,Admin!$F$2:$F$601,"",0)</f>
        <v/>
      </c>
      <c r="S15">
        <f>COUNTIF(R$7:R15,R15)</f>
        <v>7</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114"/>
      <c r="AB15" s="21" t="str">
        <f t="shared" si="4"/>
        <v/>
      </c>
      <c r="AC15" t="str">
        <f>_xlfn.XLOOKUP(W15,Admin!$A$2:$A$601,Admin!$F$2:$F$601,"",0)</f>
        <v/>
      </c>
      <c r="AD15">
        <f>COUNTIF(AC$7:AC15,AC15)</f>
        <v>3</v>
      </c>
      <c r="AE15" t="str">
        <f>IF(AA15=0,"",IF(AD15&lt;3,COUNTIF(AD$7:AD15,"&lt;3"),0))</f>
        <v/>
      </c>
      <c r="AF15" t="str">
        <f t="shared" si="5"/>
        <v/>
      </c>
      <c r="AH15" s="45"/>
      <c r="AI15" s="21" t="str">
        <f>_xlfn.XLOOKUP(AH15,Admin!$A$2:$A$601,Admin!$C$2:$C$601,"",0)</f>
        <v/>
      </c>
      <c r="AJ15" s="21" t="str">
        <f>_xlfn.XLOOKUP(AH15,Admin!$A$2:$A$601,Admin!$D$2:$D$601,"",0)</f>
        <v/>
      </c>
      <c r="AK15" s="21" t="str">
        <f>_xlfn.XLOOKUP(AH15,Admin!$A$2:$A$601,Admin!$E$2:$E$601,"",0)</f>
        <v/>
      </c>
      <c r="AL15" s="114"/>
      <c r="AM15" s="21" t="str">
        <f t="shared" si="6"/>
        <v/>
      </c>
      <c r="AN15" t="str">
        <f>_xlfn.XLOOKUP(AH15,Admin!$A$2:$A$601,Admin!$F$2:$F$601,"",0)</f>
        <v/>
      </c>
      <c r="AO15">
        <f>COUNTIF(AN$7:AN15,AN15)</f>
        <v>6</v>
      </c>
      <c r="AP15" t="str">
        <f>IF(AL15=0,"",IF(AO15&lt;3,COUNTIF(AO$7:AO15,"&lt;3"),0))</f>
        <v/>
      </c>
      <c r="AQ15" t="str">
        <f t="shared" si="7"/>
        <v/>
      </c>
      <c r="AS15" s="45"/>
      <c r="AT15" s="21" t="str">
        <f>_xlfn.XLOOKUP(AS15,Admin!$A$2:$A$601,Admin!$C$2:$C$601,"",0)</f>
        <v/>
      </c>
      <c r="AU15" s="21" t="str">
        <f>_xlfn.XLOOKUP(AS15,Admin!$A$2:$A$601,Admin!$D$2:$D$601,"",0)</f>
        <v/>
      </c>
      <c r="AV15" s="21" t="str">
        <f>_xlfn.XLOOKUP(AS15,Admin!$A$2:$A$601,Admin!$E$2:$E$601,"",0)</f>
        <v/>
      </c>
      <c r="AW15" s="84"/>
      <c r="AX15" s="21" t="str">
        <f t="shared" si="8"/>
        <v/>
      </c>
      <c r="AY15" t="str">
        <f>_xlfn.XLOOKUP(AS15,Admin!$A$2:$A$601,Admin!$F$2:$F$601,"",0)</f>
        <v/>
      </c>
      <c r="AZ15">
        <f>COUNTIF(AY$7:AY15,AY15)</f>
        <v>5</v>
      </c>
      <c r="BA15" t="str">
        <f>IF(AW15=0,"",IF(AZ15&lt;3,COUNTIF(AZ$7:AZ15,"&lt;3"),0))</f>
        <v/>
      </c>
      <c r="BB15" t="str">
        <f t="shared" si="9"/>
        <v/>
      </c>
    </row>
    <row r="16" spans="1:54" x14ac:dyDescent="0.35">
      <c r="A16" s="45"/>
      <c r="B16" s="21" t="str">
        <f>_xlfn.XLOOKUP(A16,Admin!$A$2:$A$601,Admin!$C$2:$C$601,"",0)</f>
        <v/>
      </c>
      <c r="C16" s="21" t="str">
        <f>_xlfn.XLOOKUP(A16,Admin!$A$2:$A$601,Admin!$D$2:$D$601,"",0)</f>
        <v/>
      </c>
      <c r="D16" s="21" t="str">
        <f>_xlfn.XLOOKUP(A16,Admin!$A$2:$A$601,Admin!$E$2:$E$601,"",0)</f>
        <v/>
      </c>
      <c r="E16" s="84"/>
      <c r="F16" s="21" t="str">
        <f t="shared" si="0"/>
        <v/>
      </c>
      <c r="G16" t="str">
        <f>_xlfn.XLOOKUP(A16,Admin!$A$2:$A$601,Admin!$F$2:$F$601,"",0)</f>
        <v/>
      </c>
      <c r="H16">
        <f>COUNTIF(G$7:G16,G16)</f>
        <v>7</v>
      </c>
      <c r="I16" t="str">
        <f>IF(E16=0,"",IF(H16&lt;3,COUNTIF(H$7:H16,"&lt;3"),0))</f>
        <v/>
      </c>
      <c r="J16" t="str">
        <f t="shared" si="1"/>
        <v/>
      </c>
      <c r="L16" s="45"/>
      <c r="M16" s="21" t="str">
        <f>_xlfn.XLOOKUP(L16,Admin!$A$2:$A$601,Admin!$C$2:$C$601,"",0)</f>
        <v/>
      </c>
      <c r="N16" s="21" t="str">
        <f>_xlfn.XLOOKUP(L16,Admin!$A$2:$A$601,Admin!$D$2:$D$601,"",0)</f>
        <v/>
      </c>
      <c r="O16" s="21" t="str">
        <f>_xlfn.XLOOKUP(L16,Admin!$A$2:$A$601,Admin!$E$2:$E$601,"",0)</f>
        <v/>
      </c>
      <c r="P16" s="84"/>
      <c r="Q16" s="21" t="str">
        <f t="shared" si="2"/>
        <v/>
      </c>
      <c r="R16" t="str">
        <f>_xlfn.XLOOKUP(L16,Admin!$A$2:$A$601,Admin!$F$2:$F$601,"",0)</f>
        <v/>
      </c>
      <c r="S16">
        <f>COUNTIF(R$7:R16,R16)</f>
        <v>8</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114"/>
      <c r="AB16" s="21" t="str">
        <f t="shared" si="4"/>
        <v/>
      </c>
      <c r="AC16" t="str">
        <f>_xlfn.XLOOKUP(W16,Admin!$A$2:$A$601,Admin!$F$2:$F$601,"",0)</f>
        <v/>
      </c>
      <c r="AD16">
        <f>COUNTIF(AC$7:AC16,AC16)</f>
        <v>4</v>
      </c>
      <c r="AE16" t="str">
        <f>IF(AA16=0,"",IF(AD16&lt;3,COUNTIF(AD$7:AD16,"&lt;3"),0))</f>
        <v/>
      </c>
      <c r="AF16" t="str">
        <f t="shared" si="5"/>
        <v/>
      </c>
      <c r="AH16" s="45"/>
      <c r="AI16" s="21" t="str">
        <f>_xlfn.XLOOKUP(AH16,Admin!$A$2:$A$601,Admin!$C$2:$C$601,"",0)</f>
        <v/>
      </c>
      <c r="AJ16" s="21" t="str">
        <f>_xlfn.XLOOKUP(AH16,Admin!$A$2:$A$601,Admin!$D$2:$D$601,"",0)</f>
        <v/>
      </c>
      <c r="AK16" s="21" t="str">
        <f>_xlfn.XLOOKUP(AH16,Admin!$A$2:$A$601,Admin!$E$2:$E$601,"",0)</f>
        <v/>
      </c>
      <c r="AL16" s="114"/>
      <c r="AM16" s="21" t="str">
        <f t="shared" si="6"/>
        <v/>
      </c>
      <c r="AN16" t="str">
        <f>_xlfn.XLOOKUP(AH16,Admin!$A$2:$A$601,Admin!$F$2:$F$601,"",0)</f>
        <v/>
      </c>
      <c r="AO16">
        <f>COUNTIF(AN$7:AN16,AN16)</f>
        <v>7</v>
      </c>
      <c r="AP16" t="str">
        <f>IF(AL16=0,"",IF(AO16&lt;3,COUNTIF(AO$7:AO16,"&lt;3"),0))</f>
        <v/>
      </c>
      <c r="AQ16" t="str">
        <f t="shared" si="7"/>
        <v/>
      </c>
      <c r="AS16" s="45"/>
      <c r="AT16" s="21" t="str">
        <f>_xlfn.XLOOKUP(AS16,Admin!$A$2:$A$601,Admin!$C$2:$C$601,"",0)</f>
        <v/>
      </c>
      <c r="AU16" s="21" t="str">
        <f>_xlfn.XLOOKUP(AS16,Admin!$A$2:$A$601,Admin!$D$2:$D$601,"",0)</f>
        <v/>
      </c>
      <c r="AV16" s="21" t="str">
        <f>_xlfn.XLOOKUP(AS16,Admin!$A$2:$A$601,Admin!$E$2:$E$601,"",0)</f>
        <v/>
      </c>
      <c r="AW16" s="84"/>
      <c r="AX16" s="21" t="str">
        <f t="shared" si="8"/>
        <v/>
      </c>
      <c r="AY16" t="str">
        <f>_xlfn.XLOOKUP(AS16,Admin!$A$2:$A$601,Admin!$F$2:$F$601,"",0)</f>
        <v/>
      </c>
      <c r="AZ16">
        <f>COUNTIF(AY$7:AY16,AY16)</f>
        <v>6</v>
      </c>
      <c r="BA16" t="str">
        <f>IF(AW16=0,"",IF(AZ16&lt;3,COUNTIF(AZ$7:AZ16,"&lt;3"),0))</f>
        <v/>
      </c>
      <c r="BB16" t="str">
        <f t="shared" si="9"/>
        <v/>
      </c>
    </row>
    <row r="17" spans="1:54" x14ac:dyDescent="0.35">
      <c r="A17" s="45"/>
      <c r="B17" s="21" t="str">
        <f>_xlfn.XLOOKUP(A17,Admin!$A$2:$A$601,Admin!$C$2:$C$601,"",0)</f>
        <v/>
      </c>
      <c r="C17" s="21" t="str">
        <f>_xlfn.XLOOKUP(A17,Admin!$A$2:$A$601,Admin!$D$2:$D$601,"",0)</f>
        <v/>
      </c>
      <c r="D17" s="21" t="str">
        <f>_xlfn.XLOOKUP(A17,Admin!$A$2:$A$601,Admin!$E$2:$E$601,"",0)</f>
        <v/>
      </c>
      <c r="E17" s="84"/>
      <c r="F17" s="21" t="str">
        <f t="shared" si="0"/>
        <v/>
      </c>
      <c r="G17" t="str">
        <f>_xlfn.XLOOKUP(A17,Admin!$A$2:$A$601,Admin!$F$2:$F$601,"",0)</f>
        <v/>
      </c>
      <c r="H17">
        <f>COUNTIF(G$7:G17,G17)</f>
        <v>8</v>
      </c>
      <c r="I17" t="str">
        <f>IF(E17=0,"",IF(H17&lt;3,COUNTIF(H$7:H17,"&lt;3"),0))</f>
        <v/>
      </c>
      <c r="J17" t="str">
        <f t="shared" si="1"/>
        <v/>
      </c>
      <c r="L17" s="45"/>
      <c r="M17" s="21" t="str">
        <f>_xlfn.XLOOKUP(L17,Admin!$A$2:$A$601,Admin!$C$2:$C$601,"",0)</f>
        <v/>
      </c>
      <c r="N17" s="21" t="str">
        <f>_xlfn.XLOOKUP(L17,Admin!$A$2:$A$601,Admin!$D$2:$D$601,"",0)</f>
        <v/>
      </c>
      <c r="O17" s="21" t="str">
        <f>_xlfn.XLOOKUP(L17,Admin!$A$2:$A$601,Admin!$E$2:$E$601,"",0)</f>
        <v/>
      </c>
      <c r="P17" s="84"/>
      <c r="Q17" s="21" t="str">
        <f t="shared" si="2"/>
        <v/>
      </c>
      <c r="R17" t="str">
        <f>_xlfn.XLOOKUP(L17,Admin!$A$2:$A$601,Admin!$F$2:$F$601,"",0)</f>
        <v/>
      </c>
      <c r="S17">
        <f>COUNTIF(R$7:R17,R17)</f>
        <v>9</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114"/>
      <c r="AB17" s="21" t="str">
        <f t="shared" si="4"/>
        <v/>
      </c>
      <c r="AC17" t="str">
        <f>_xlfn.XLOOKUP(W17,Admin!$A$2:$A$601,Admin!$F$2:$F$601,"",0)</f>
        <v/>
      </c>
      <c r="AD17">
        <f>COUNTIF(AC$7:AC17,AC17)</f>
        <v>5</v>
      </c>
      <c r="AE17" t="str">
        <f>IF(AA17=0,"",IF(AD17&lt;3,COUNTIF(AD$7:AD17,"&lt;3"),0))</f>
        <v/>
      </c>
      <c r="AF17" t="str">
        <f t="shared" si="5"/>
        <v/>
      </c>
      <c r="AH17" s="45"/>
      <c r="AI17" s="21" t="str">
        <f>_xlfn.XLOOKUP(AH17,Admin!$A$2:$A$601,Admin!$C$2:$C$601,"",0)</f>
        <v/>
      </c>
      <c r="AJ17" s="21" t="str">
        <f>_xlfn.XLOOKUP(AH17,Admin!$A$2:$A$601,Admin!$D$2:$D$601,"",0)</f>
        <v/>
      </c>
      <c r="AK17" s="21" t="str">
        <f>_xlfn.XLOOKUP(AH17,Admin!$A$2:$A$601,Admin!$E$2:$E$601,"",0)</f>
        <v/>
      </c>
      <c r="AL17" s="114"/>
      <c r="AM17" s="21" t="str">
        <f t="shared" si="6"/>
        <v/>
      </c>
      <c r="AN17" t="str">
        <f>_xlfn.XLOOKUP(AH17,Admin!$A$2:$A$601,Admin!$F$2:$F$601,"",0)</f>
        <v/>
      </c>
      <c r="AO17">
        <f>COUNTIF(AN$7:AN17,AN17)</f>
        <v>8</v>
      </c>
      <c r="AP17" t="str">
        <f>IF(AL17=0,"",IF(AO17&lt;3,COUNTIF(AO$7:AO17,"&lt;3"),0))</f>
        <v/>
      </c>
      <c r="AQ17" t="str">
        <f t="shared" si="7"/>
        <v/>
      </c>
      <c r="AS17" s="45"/>
      <c r="AT17" s="21" t="str">
        <f>_xlfn.XLOOKUP(AS17,Admin!$A$2:$A$601,Admin!$C$2:$C$601,"",0)</f>
        <v/>
      </c>
      <c r="AU17" s="21" t="str">
        <f>_xlfn.XLOOKUP(AS17,Admin!$A$2:$A$601,Admin!$D$2:$D$601,"",0)</f>
        <v/>
      </c>
      <c r="AV17" s="21" t="str">
        <f>_xlfn.XLOOKUP(AS17,Admin!$A$2:$A$601,Admin!$E$2:$E$601,"",0)</f>
        <v/>
      </c>
      <c r="AW17" s="84"/>
      <c r="AX17" s="21" t="str">
        <f t="shared" si="8"/>
        <v/>
      </c>
      <c r="AY17" t="str">
        <f>_xlfn.XLOOKUP(AS17,Admin!$A$2:$A$601,Admin!$F$2:$F$601,"",0)</f>
        <v/>
      </c>
      <c r="AZ17">
        <f>COUNTIF(AY$7:AY17,AY17)</f>
        <v>7</v>
      </c>
      <c r="BA17" t="str">
        <f>IF(AW17=0,"",IF(AZ17&lt;3,COUNTIF(AZ$7:AZ17,"&lt;3"),0))</f>
        <v/>
      </c>
      <c r="BB17" t="str">
        <f t="shared" si="9"/>
        <v/>
      </c>
    </row>
    <row r="18" spans="1:54" x14ac:dyDescent="0.35">
      <c r="A18" s="45"/>
      <c r="B18" s="21" t="str">
        <f>_xlfn.XLOOKUP(A18,Admin!$A$2:$A$601,Admin!$C$2:$C$601,"",0)</f>
        <v/>
      </c>
      <c r="C18" s="21" t="str">
        <f>_xlfn.XLOOKUP(A18,Admin!$A$2:$A$601,Admin!$D$2:$D$601,"",0)</f>
        <v/>
      </c>
      <c r="D18" s="21" t="str">
        <f>_xlfn.XLOOKUP(A18,Admin!$A$2:$A$601,Admin!$E$2:$E$601,"",0)</f>
        <v/>
      </c>
      <c r="E18" s="84"/>
      <c r="F18" s="21" t="str">
        <f t="shared" si="0"/>
        <v/>
      </c>
      <c r="G18" t="str">
        <f>_xlfn.XLOOKUP(A18,Admin!$A$2:$A$601,Admin!$F$2:$F$601,"",0)</f>
        <v/>
      </c>
      <c r="H18">
        <f>COUNTIF(G$7:G18,G18)</f>
        <v>9</v>
      </c>
      <c r="I18" t="str">
        <f>IF(E18=0,"",IF(H18&lt;3,COUNTIF(H$7:H18,"&lt;3"),0))</f>
        <v/>
      </c>
      <c r="J18" t="str">
        <f t="shared" si="1"/>
        <v/>
      </c>
      <c r="L18" s="45"/>
      <c r="M18" s="21" t="str">
        <f>_xlfn.XLOOKUP(L18,Admin!$A$2:$A$601,Admin!$C$2:$C$601,"",0)</f>
        <v/>
      </c>
      <c r="N18" s="21" t="str">
        <f>_xlfn.XLOOKUP(L18,Admin!$A$2:$A$601,Admin!$D$2:$D$601,"",0)</f>
        <v/>
      </c>
      <c r="O18" s="21" t="str">
        <f>_xlfn.XLOOKUP(L18,Admin!$A$2:$A$601,Admin!$E$2:$E$601,"",0)</f>
        <v/>
      </c>
      <c r="P18" s="84"/>
      <c r="Q18" s="21" t="str">
        <f t="shared" si="2"/>
        <v/>
      </c>
      <c r="R18" t="str">
        <f>_xlfn.XLOOKUP(L18,Admin!$A$2:$A$601,Admin!$F$2:$F$601,"",0)</f>
        <v/>
      </c>
      <c r="S18">
        <f>COUNTIF(R$7:R18,R18)</f>
        <v>10</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114"/>
      <c r="AB18" s="21" t="str">
        <f t="shared" si="4"/>
        <v/>
      </c>
      <c r="AC18" t="str">
        <f>_xlfn.XLOOKUP(W18,Admin!$A$2:$A$601,Admin!$F$2:$F$601,"",0)</f>
        <v/>
      </c>
      <c r="AD18">
        <f>COUNTIF(AC$7:AC18,AC18)</f>
        <v>6</v>
      </c>
      <c r="AE18" t="str">
        <f>IF(AA18=0,"",IF(AD18&lt;3,COUNTIF(AD$7:AD18,"&lt;3"),0))</f>
        <v/>
      </c>
      <c r="AF18" t="str">
        <f t="shared" si="5"/>
        <v/>
      </c>
      <c r="AH18" s="45"/>
      <c r="AI18" s="21" t="str">
        <f>_xlfn.XLOOKUP(AH18,Admin!$A$2:$A$601,Admin!$C$2:$C$601,"",0)</f>
        <v/>
      </c>
      <c r="AJ18" s="21" t="str">
        <f>_xlfn.XLOOKUP(AH18,Admin!$A$2:$A$601,Admin!$D$2:$D$601,"",0)</f>
        <v/>
      </c>
      <c r="AK18" s="21" t="str">
        <f>_xlfn.XLOOKUP(AH18,Admin!$A$2:$A$601,Admin!$E$2:$E$601,"",0)</f>
        <v/>
      </c>
      <c r="AL18" s="114"/>
      <c r="AM18" s="21" t="str">
        <f t="shared" si="6"/>
        <v/>
      </c>
      <c r="AN18" t="str">
        <f>_xlfn.XLOOKUP(AH18,Admin!$A$2:$A$601,Admin!$F$2:$F$601,"",0)</f>
        <v/>
      </c>
      <c r="AO18">
        <f>COUNTIF(AN$7:AN18,AN18)</f>
        <v>9</v>
      </c>
      <c r="AP18" t="str">
        <f>IF(AL18=0,"",IF(AO18&lt;3,COUNTIF(AO$7:AO18,"&lt;3"),0))</f>
        <v/>
      </c>
      <c r="AQ18" t="str">
        <f t="shared" si="7"/>
        <v/>
      </c>
      <c r="AS18" s="45"/>
      <c r="AT18" s="21" t="str">
        <f>_xlfn.XLOOKUP(AS18,Admin!$A$2:$A$601,Admin!$C$2:$C$601,"",0)</f>
        <v/>
      </c>
      <c r="AU18" s="21" t="str">
        <f>_xlfn.XLOOKUP(AS18,Admin!$A$2:$A$601,Admin!$D$2:$D$601,"",0)</f>
        <v/>
      </c>
      <c r="AV18" s="21" t="str">
        <f>_xlfn.XLOOKUP(AS18,Admin!$A$2:$A$601,Admin!$E$2:$E$601,"",0)</f>
        <v/>
      </c>
      <c r="AW18" s="84"/>
      <c r="AX18" s="21" t="str">
        <f t="shared" si="8"/>
        <v/>
      </c>
      <c r="AY18" t="str">
        <f>_xlfn.XLOOKUP(AS18,Admin!$A$2:$A$601,Admin!$F$2:$F$601,"",0)</f>
        <v/>
      </c>
      <c r="AZ18">
        <f>COUNTIF(AY$7:AY18,AY18)</f>
        <v>8</v>
      </c>
      <c r="BA18" t="str">
        <f>IF(AW18=0,"",IF(AZ18&lt;3,COUNTIF(AZ$7:AZ18,"&lt;3"),0))</f>
        <v/>
      </c>
      <c r="BB18" t="str">
        <f t="shared" si="9"/>
        <v/>
      </c>
    </row>
    <row r="19" spans="1:54" x14ac:dyDescent="0.35">
      <c r="A19" s="45"/>
      <c r="B19" s="21" t="str">
        <f>_xlfn.XLOOKUP(A19,Admin!$A$2:$A$601,Admin!$C$2:$C$601,"",0)</f>
        <v/>
      </c>
      <c r="C19" s="21" t="str">
        <f>_xlfn.XLOOKUP(A19,Admin!$A$2:$A$601,Admin!$D$2:$D$601,"",0)</f>
        <v/>
      </c>
      <c r="D19" s="21" t="str">
        <f>_xlfn.XLOOKUP(A19,Admin!$A$2:$A$601,Admin!$E$2:$E$601,"",0)</f>
        <v/>
      </c>
      <c r="E19" s="84"/>
      <c r="F19" s="21" t="str">
        <f t="shared" si="0"/>
        <v/>
      </c>
      <c r="G19" t="str">
        <f>_xlfn.XLOOKUP(A19,Admin!$A$2:$A$601,Admin!$F$2:$F$601,"",0)</f>
        <v/>
      </c>
      <c r="H19">
        <f>COUNTIF(G$7:G19,G19)</f>
        <v>10</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4"/>
      <c r="Q19" s="21" t="str">
        <f t="shared" si="2"/>
        <v/>
      </c>
      <c r="R19" t="str">
        <f>_xlfn.XLOOKUP(L19,Admin!$A$2:$A$601,Admin!$F$2:$F$601,"",0)</f>
        <v/>
      </c>
      <c r="S19">
        <f>COUNTIF(R$7:R19,R19)</f>
        <v>11</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114"/>
      <c r="AB19" s="21" t="str">
        <f t="shared" si="4"/>
        <v/>
      </c>
      <c r="AC19" t="str">
        <f>_xlfn.XLOOKUP(W19,Admin!$A$2:$A$601,Admin!$F$2:$F$601,"",0)</f>
        <v/>
      </c>
      <c r="AD19">
        <f>COUNTIF(AC$7:AC19,AC19)</f>
        <v>7</v>
      </c>
      <c r="AE19" t="str">
        <f>IF(AA19=0,"",IF(AD19&lt;3,COUNTIF(AD$7:AD19,"&lt;3"),0))</f>
        <v/>
      </c>
      <c r="AF19" t="str">
        <f t="shared" si="5"/>
        <v/>
      </c>
      <c r="AH19" s="45"/>
      <c r="AI19" s="21" t="str">
        <f>_xlfn.XLOOKUP(AH19,Admin!$A$2:$A$601,Admin!$C$2:$C$601,"",0)</f>
        <v/>
      </c>
      <c r="AJ19" s="21" t="str">
        <f>_xlfn.XLOOKUP(AH19,Admin!$A$2:$A$601,Admin!$D$2:$D$601,"",0)</f>
        <v/>
      </c>
      <c r="AK19" s="21" t="str">
        <f>_xlfn.XLOOKUP(AH19,Admin!$A$2:$A$601,Admin!$E$2:$E$601,"",0)</f>
        <v/>
      </c>
      <c r="AL19" s="114"/>
      <c r="AM19" s="21" t="str">
        <f t="shared" si="6"/>
        <v/>
      </c>
      <c r="AN19" t="str">
        <f>_xlfn.XLOOKUP(AH19,Admin!$A$2:$A$601,Admin!$F$2:$F$601,"",0)</f>
        <v/>
      </c>
      <c r="AO19">
        <f>COUNTIF(AN$7:AN19,AN19)</f>
        <v>10</v>
      </c>
      <c r="AP19" t="str">
        <f>IF(AL19=0,"",IF(AO19&lt;3,COUNTIF(AO$7:AO19,"&lt;3"),0))</f>
        <v/>
      </c>
      <c r="AQ19" t="str">
        <f t="shared" si="7"/>
        <v/>
      </c>
      <c r="AS19" s="45"/>
      <c r="AT19" s="21" t="str">
        <f>_xlfn.XLOOKUP(AS19,Admin!$A$2:$A$601,Admin!$C$2:$C$601,"",0)</f>
        <v/>
      </c>
      <c r="AU19" s="21" t="str">
        <f>_xlfn.XLOOKUP(AS19,Admin!$A$2:$A$601,Admin!$D$2:$D$601,"",0)</f>
        <v/>
      </c>
      <c r="AV19" s="21" t="str">
        <f>_xlfn.XLOOKUP(AS19,Admin!$A$2:$A$601,Admin!$E$2:$E$601,"",0)</f>
        <v/>
      </c>
      <c r="AW19" s="84"/>
      <c r="AX19" s="21" t="str">
        <f t="shared" si="8"/>
        <v/>
      </c>
      <c r="AY19" t="str">
        <f>_xlfn.XLOOKUP(AS19,Admin!$A$2:$A$601,Admin!$F$2:$F$601,"",0)</f>
        <v/>
      </c>
      <c r="AZ19">
        <f>COUNTIF(AY$7:AY19,AY19)</f>
        <v>9</v>
      </c>
      <c r="BA19" t="str">
        <f>IF(AW19=0,"",IF(AZ19&lt;3,COUNTIF(AZ$7:AZ19,"&lt;3"),0))</f>
        <v/>
      </c>
      <c r="BB19" t="str">
        <f t="shared" si="9"/>
        <v/>
      </c>
    </row>
    <row r="20" spans="1:54" x14ac:dyDescent="0.35">
      <c r="A20" s="45"/>
      <c r="B20" s="21" t="str">
        <f>_xlfn.XLOOKUP(A20,Admin!$A$2:$A$601,Admin!$C$2:$C$601,"",0)</f>
        <v/>
      </c>
      <c r="C20" s="21" t="str">
        <f>_xlfn.XLOOKUP(A20,Admin!$A$2:$A$601,Admin!$D$2:$D$601,"",0)</f>
        <v/>
      </c>
      <c r="D20" s="21" t="str">
        <f>_xlfn.XLOOKUP(A20,Admin!$A$2:$A$601,Admin!$E$2:$E$601,"",0)</f>
        <v/>
      </c>
      <c r="E20" s="84"/>
      <c r="F20" s="21" t="str">
        <f t="shared" si="0"/>
        <v/>
      </c>
      <c r="G20" t="str">
        <f>_xlfn.XLOOKUP(A20,Admin!$A$2:$A$601,Admin!$F$2:$F$601,"",0)</f>
        <v/>
      </c>
      <c r="H20">
        <f>COUNTIF(G$7:G20,G20)</f>
        <v>11</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4"/>
      <c r="Q20" s="21" t="str">
        <f t="shared" si="2"/>
        <v/>
      </c>
      <c r="R20" t="str">
        <f>_xlfn.XLOOKUP(L20,Admin!$A$2:$A$601,Admin!$F$2:$F$601,"",0)</f>
        <v/>
      </c>
      <c r="S20">
        <f>COUNTIF(R$7:R20,R20)</f>
        <v>12</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114"/>
      <c r="AB20" s="21" t="str">
        <f t="shared" si="4"/>
        <v/>
      </c>
      <c r="AC20" t="str">
        <f>_xlfn.XLOOKUP(W20,Admin!$A$2:$A$601,Admin!$F$2:$F$601,"",0)</f>
        <v/>
      </c>
      <c r="AD20">
        <f>COUNTIF(AC$7:AC20,AC20)</f>
        <v>8</v>
      </c>
      <c r="AE20" t="str">
        <f>IF(AA20=0,"",IF(AD20&lt;3,COUNTIF(AD$7:AD20,"&lt;3"),0))</f>
        <v/>
      </c>
      <c r="AF20" t="str">
        <f t="shared" si="5"/>
        <v/>
      </c>
      <c r="AH20" s="45"/>
      <c r="AI20" s="21" t="str">
        <f>_xlfn.XLOOKUP(AH20,Admin!$A$2:$A$601,Admin!$C$2:$C$601,"",0)</f>
        <v/>
      </c>
      <c r="AJ20" s="21" t="str">
        <f>_xlfn.XLOOKUP(AH20,Admin!$A$2:$A$601,Admin!$D$2:$D$601,"",0)</f>
        <v/>
      </c>
      <c r="AK20" s="21" t="str">
        <f>_xlfn.XLOOKUP(AH20,Admin!$A$2:$A$601,Admin!$E$2:$E$601,"",0)</f>
        <v/>
      </c>
      <c r="AL20" s="114"/>
      <c r="AM20" s="21" t="str">
        <f t="shared" si="6"/>
        <v/>
      </c>
      <c r="AN20" t="str">
        <f>_xlfn.XLOOKUP(AH20,Admin!$A$2:$A$601,Admin!$F$2:$F$601,"",0)</f>
        <v/>
      </c>
      <c r="AO20">
        <f>COUNTIF(AN$7:AN20,AN20)</f>
        <v>11</v>
      </c>
      <c r="AP20" t="str">
        <f>IF(AL20=0,"",IF(AO20&lt;3,COUNTIF(AO$7:AO20,"&lt;3"),0))</f>
        <v/>
      </c>
      <c r="AQ20" t="str">
        <f t="shared" si="7"/>
        <v/>
      </c>
      <c r="AS20" s="45"/>
      <c r="AT20" s="21" t="str">
        <f>_xlfn.XLOOKUP(AS20,Admin!$A$2:$A$601,Admin!$C$2:$C$601,"",0)</f>
        <v/>
      </c>
      <c r="AU20" s="21" t="str">
        <f>_xlfn.XLOOKUP(AS20,Admin!$A$2:$A$601,Admin!$D$2:$D$601,"",0)</f>
        <v/>
      </c>
      <c r="AV20" s="21" t="str">
        <f>_xlfn.XLOOKUP(AS20,Admin!$A$2:$A$601,Admin!$E$2:$E$601,"",0)</f>
        <v/>
      </c>
      <c r="AW20" s="84"/>
      <c r="AX20" s="21" t="str">
        <f t="shared" si="8"/>
        <v/>
      </c>
      <c r="AY20" t="str">
        <f>_xlfn.XLOOKUP(AS20,Admin!$A$2:$A$601,Admin!$F$2:$F$601,"",0)</f>
        <v/>
      </c>
      <c r="AZ20">
        <f>COUNTIF(AY$7:AY20,AY20)</f>
        <v>10</v>
      </c>
      <c r="BA20" t="str">
        <f>IF(AW20=0,"",IF(AZ20&lt;3,COUNTIF(AZ$7:AZ20,"&lt;3"),0))</f>
        <v/>
      </c>
      <c r="BB20" t="str">
        <f t="shared" si="9"/>
        <v/>
      </c>
    </row>
    <row r="21" spans="1:54" x14ac:dyDescent="0.35">
      <c r="A21" s="45"/>
      <c r="B21" s="21" t="str">
        <f>_xlfn.XLOOKUP(A21,Admin!$A$2:$A$601,Admin!$C$2:$C$601,"",0)</f>
        <v/>
      </c>
      <c r="C21" s="21" t="str">
        <f>_xlfn.XLOOKUP(A21,Admin!$A$2:$A$601,Admin!$D$2:$D$601,"",0)</f>
        <v/>
      </c>
      <c r="D21" s="21" t="str">
        <f>_xlfn.XLOOKUP(A21,Admin!$A$2:$A$601,Admin!$E$2:$E$601,"",0)</f>
        <v/>
      </c>
      <c r="E21" s="84"/>
      <c r="F21" s="21" t="str">
        <f t="shared" si="0"/>
        <v/>
      </c>
      <c r="G21" t="str">
        <f>_xlfn.XLOOKUP(A21,Admin!$A$2:$A$601,Admin!$F$2:$F$601,"",0)</f>
        <v/>
      </c>
      <c r="H21">
        <f>COUNTIF(G$7:G21,G21)</f>
        <v>12</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4"/>
      <c r="Q21" s="21" t="str">
        <f t="shared" si="2"/>
        <v/>
      </c>
      <c r="R21" t="str">
        <f>_xlfn.XLOOKUP(L21,Admin!$A$2:$A$601,Admin!$F$2:$F$601,"",0)</f>
        <v/>
      </c>
      <c r="S21">
        <f>COUNTIF(R$7:R21,R21)</f>
        <v>13</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114"/>
      <c r="AB21" s="21" t="str">
        <f t="shared" si="4"/>
        <v/>
      </c>
      <c r="AC21" t="str">
        <f>_xlfn.XLOOKUP(W21,Admin!$A$2:$A$601,Admin!$F$2:$F$601,"",0)</f>
        <v/>
      </c>
      <c r="AD21">
        <f>COUNTIF(AC$7:AC21,AC21)</f>
        <v>9</v>
      </c>
      <c r="AE21" t="str">
        <f>IF(AA21=0,"",IF(AD21&lt;3,COUNTIF(AD$7:AD21,"&lt;3"),0))</f>
        <v/>
      </c>
      <c r="AF21" t="str">
        <f t="shared" si="5"/>
        <v/>
      </c>
      <c r="AH21" s="45"/>
      <c r="AI21" s="21" t="str">
        <f>_xlfn.XLOOKUP(AH21,Admin!$A$2:$A$601,Admin!$C$2:$C$601,"",0)</f>
        <v/>
      </c>
      <c r="AJ21" s="21" t="str">
        <f>_xlfn.XLOOKUP(AH21,Admin!$A$2:$A$601,Admin!$D$2:$D$601,"",0)</f>
        <v/>
      </c>
      <c r="AK21" s="21" t="str">
        <f>_xlfn.XLOOKUP(AH21,Admin!$A$2:$A$601,Admin!$E$2:$E$601,"",0)</f>
        <v/>
      </c>
      <c r="AL21" s="114"/>
      <c r="AM21" s="21" t="str">
        <f t="shared" si="6"/>
        <v/>
      </c>
      <c r="AN21" t="str">
        <f>_xlfn.XLOOKUP(AH21,Admin!$A$2:$A$601,Admin!$F$2:$F$601,"",0)</f>
        <v/>
      </c>
      <c r="AO21">
        <f>COUNTIF(AN$7:AN21,AN21)</f>
        <v>12</v>
      </c>
      <c r="AP21" t="str">
        <f>IF(AL21=0,"",IF(AO21&lt;3,COUNTIF(AO$7:AO21,"&lt;3"),0))</f>
        <v/>
      </c>
      <c r="AQ21" t="str">
        <f t="shared" si="7"/>
        <v/>
      </c>
      <c r="AS21" s="45"/>
      <c r="AT21" s="21" t="str">
        <f>_xlfn.XLOOKUP(AS21,Admin!$A$2:$A$601,Admin!$C$2:$C$601,"",0)</f>
        <v/>
      </c>
      <c r="AU21" s="21" t="str">
        <f>_xlfn.XLOOKUP(AS21,Admin!$A$2:$A$601,Admin!$D$2:$D$601,"",0)</f>
        <v/>
      </c>
      <c r="AV21" s="21" t="str">
        <f>_xlfn.XLOOKUP(AS21,Admin!$A$2:$A$601,Admin!$E$2:$E$601,"",0)</f>
        <v/>
      </c>
      <c r="AW21" s="84"/>
      <c r="AX21" s="21" t="str">
        <f t="shared" si="8"/>
        <v/>
      </c>
      <c r="AY21" t="str">
        <f>_xlfn.XLOOKUP(AS21,Admin!$A$2:$A$601,Admin!$F$2:$F$601,"",0)</f>
        <v/>
      </c>
      <c r="AZ21">
        <f>COUNTIF(AY$7:AY21,AY21)</f>
        <v>11</v>
      </c>
      <c r="BA21" t="str">
        <f>IF(AW21=0,"",IF(AZ21&lt;3,COUNTIF(AZ$7:AZ21,"&lt;3"),0))</f>
        <v/>
      </c>
      <c r="BB21" t="str">
        <f t="shared" si="9"/>
        <v/>
      </c>
    </row>
    <row r="22" spans="1:54" x14ac:dyDescent="0.35">
      <c r="A22" s="45"/>
      <c r="B22" s="21" t="str">
        <f>_xlfn.XLOOKUP(A22,Admin!$A$2:$A$601,Admin!$C$2:$C$601,"",0)</f>
        <v/>
      </c>
      <c r="C22" s="21" t="str">
        <f>_xlfn.XLOOKUP(A22,Admin!$A$2:$A$601,Admin!$D$2:$D$601,"",0)</f>
        <v/>
      </c>
      <c r="D22" s="21" t="str">
        <f>_xlfn.XLOOKUP(A22,Admin!$A$2:$A$601,Admin!$E$2:$E$601,"",0)</f>
        <v/>
      </c>
      <c r="E22" s="84"/>
      <c r="F22" s="21" t="str">
        <f t="shared" si="0"/>
        <v/>
      </c>
      <c r="G22" t="str">
        <f>_xlfn.XLOOKUP(A22,Admin!$A$2:$A$601,Admin!$F$2:$F$601,"",0)</f>
        <v/>
      </c>
      <c r="H22">
        <f>COUNTIF(G$7:G22,G22)</f>
        <v>13</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4"/>
      <c r="Q22" s="21" t="str">
        <f t="shared" si="2"/>
        <v/>
      </c>
      <c r="R22" t="str">
        <f>_xlfn.XLOOKUP(L22,Admin!$A$2:$A$601,Admin!$F$2:$F$601,"",0)</f>
        <v/>
      </c>
      <c r="S22">
        <f>COUNTIF(R$7:R22,R22)</f>
        <v>14</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114"/>
      <c r="AB22" s="21" t="str">
        <f t="shared" si="4"/>
        <v/>
      </c>
      <c r="AC22" t="str">
        <f>_xlfn.XLOOKUP(W22,Admin!$A$2:$A$601,Admin!$F$2:$F$601,"",0)</f>
        <v/>
      </c>
      <c r="AD22">
        <f>COUNTIF(AC$7:AC22,AC22)</f>
        <v>10</v>
      </c>
      <c r="AE22" t="str">
        <f>IF(AA22=0,"",IF(AD22&lt;3,COUNTIF(AD$7:AD22,"&lt;3"),0))</f>
        <v/>
      </c>
      <c r="AF22" t="str">
        <f t="shared" si="5"/>
        <v/>
      </c>
      <c r="AH22" s="45"/>
      <c r="AI22" s="21" t="str">
        <f>_xlfn.XLOOKUP(AH22,Admin!$A$2:$A$601,Admin!$C$2:$C$601,"",0)</f>
        <v/>
      </c>
      <c r="AJ22" s="21" t="str">
        <f>_xlfn.XLOOKUP(AH22,Admin!$A$2:$A$601,Admin!$D$2:$D$601,"",0)</f>
        <v/>
      </c>
      <c r="AK22" s="21" t="str">
        <f>_xlfn.XLOOKUP(AH22,Admin!$A$2:$A$601,Admin!$E$2:$E$601,"",0)</f>
        <v/>
      </c>
      <c r="AL22" s="114"/>
      <c r="AM22" s="21" t="str">
        <f t="shared" si="6"/>
        <v/>
      </c>
      <c r="AN22" t="str">
        <f>_xlfn.XLOOKUP(AH22,Admin!$A$2:$A$601,Admin!$F$2:$F$601,"",0)</f>
        <v/>
      </c>
      <c r="AO22">
        <f>COUNTIF(AN$7:AN22,AN22)</f>
        <v>13</v>
      </c>
      <c r="AP22" t="str">
        <f>IF(AL22=0,"",IF(AO22&lt;3,COUNTIF(AO$7:AO22,"&lt;3"),0))</f>
        <v/>
      </c>
      <c r="AQ22" t="str">
        <f t="shared" si="7"/>
        <v/>
      </c>
      <c r="AS22" s="45"/>
      <c r="AT22" s="21" t="str">
        <f>_xlfn.XLOOKUP(AS22,Admin!$A$2:$A$601,Admin!$C$2:$C$601,"",0)</f>
        <v/>
      </c>
      <c r="AU22" s="21" t="str">
        <f>_xlfn.XLOOKUP(AS22,Admin!$A$2:$A$601,Admin!$D$2:$D$601,"",0)</f>
        <v/>
      </c>
      <c r="AV22" s="21" t="str">
        <f>_xlfn.XLOOKUP(AS22,Admin!$A$2:$A$601,Admin!$E$2:$E$601,"",0)</f>
        <v/>
      </c>
      <c r="AW22" s="84"/>
      <c r="AX22" s="21" t="str">
        <f t="shared" si="8"/>
        <v/>
      </c>
      <c r="AY22" t="str">
        <f>_xlfn.XLOOKUP(AS22,Admin!$A$2:$A$601,Admin!$F$2:$F$601,"",0)</f>
        <v/>
      </c>
      <c r="AZ22">
        <f>COUNTIF(AY$7:AY22,AY22)</f>
        <v>12</v>
      </c>
      <c r="BA22" t="str">
        <f>IF(AW22=0,"",IF(AZ22&lt;3,COUNTIF(AZ$7:AZ22,"&lt;3"),0))</f>
        <v/>
      </c>
      <c r="BB22" t="str">
        <f t="shared" si="9"/>
        <v/>
      </c>
    </row>
    <row r="23" spans="1:54" x14ac:dyDescent="0.35">
      <c r="A23" s="45"/>
      <c r="B23" s="21" t="str">
        <f>_xlfn.XLOOKUP(A23,Admin!$A$2:$A$601,Admin!$C$2:$C$601,"",0)</f>
        <v/>
      </c>
      <c r="C23" s="21" t="str">
        <f>_xlfn.XLOOKUP(A23,Admin!$A$2:$A$601,Admin!$D$2:$D$601,"",0)</f>
        <v/>
      </c>
      <c r="D23" s="21" t="str">
        <f>_xlfn.XLOOKUP(A23,Admin!$A$2:$A$601,Admin!$E$2:$E$601,"",0)</f>
        <v/>
      </c>
      <c r="E23" s="84"/>
      <c r="F23" s="21" t="str">
        <f t="shared" si="0"/>
        <v/>
      </c>
      <c r="G23" t="str">
        <f>_xlfn.XLOOKUP(A23,Admin!$A$2:$A$601,Admin!$F$2:$F$601,"",0)</f>
        <v/>
      </c>
      <c r="H23">
        <f>COUNTIF(G$7:G23,G23)</f>
        <v>14</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4"/>
      <c r="Q23" s="21" t="str">
        <f t="shared" si="2"/>
        <v/>
      </c>
      <c r="R23" t="str">
        <f>_xlfn.XLOOKUP(L23,Admin!$A$2:$A$601,Admin!$F$2:$F$601,"",0)</f>
        <v/>
      </c>
      <c r="S23">
        <f>COUNTIF(R$7:R23,R23)</f>
        <v>15</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114"/>
      <c r="AB23" s="21" t="str">
        <f t="shared" si="4"/>
        <v/>
      </c>
      <c r="AC23" t="str">
        <f>_xlfn.XLOOKUP(W23,Admin!$A$2:$A$601,Admin!$F$2:$F$601,"",0)</f>
        <v/>
      </c>
      <c r="AD23">
        <f>COUNTIF(AC$7:AC23,AC23)</f>
        <v>11</v>
      </c>
      <c r="AE23" t="str">
        <f>IF(AA23=0,"",IF(AD23&lt;3,COUNTIF(AD$7:AD23,"&lt;3"),0))</f>
        <v/>
      </c>
      <c r="AF23" t="str">
        <f t="shared" si="5"/>
        <v/>
      </c>
      <c r="AH23" s="45"/>
      <c r="AI23" s="21" t="str">
        <f>_xlfn.XLOOKUP(AH23,Admin!$A$2:$A$601,Admin!$C$2:$C$601,"",0)</f>
        <v/>
      </c>
      <c r="AJ23" s="21" t="str">
        <f>_xlfn.XLOOKUP(AH23,Admin!$A$2:$A$601,Admin!$D$2:$D$601,"",0)</f>
        <v/>
      </c>
      <c r="AK23" s="21" t="str">
        <f>_xlfn.XLOOKUP(AH23,Admin!$A$2:$A$601,Admin!$E$2:$E$601,"",0)</f>
        <v/>
      </c>
      <c r="AL23" s="114"/>
      <c r="AM23" s="21" t="str">
        <f t="shared" si="6"/>
        <v/>
      </c>
      <c r="AN23" t="str">
        <f>_xlfn.XLOOKUP(AH23,Admin!$A$2:$A$601,Admin!$F$2:$F$601,"",0)</f>
        <v/>
      </c>
      <c r="AO23">
        <f>COUNTIF(AN$7:AN23,AN23)</f>
        <v>14</v>
      </c>
      <c r="AP23" t="str">
        <f>IF(AL23=0,"",IF(AO23&lt;3,COUNTIF(AO$7:AO23,"&lt;3"),0))</f>
        <v/>
      </c>
      <c r="AQ23" t="str">
        <f t="shared" si="7"/>
        <v/>
      </c>
      <c r="AS23" s="45"/>
      <c r="AT23" s="21" t="str">
        <f>_xlfn.XLOOKUP(AS23,Admin!$A$2:$A$601,Admin!$C$2:$C$601,"",0)</f>
        <v/>
      </c>
      <c r="AU23" s="21" t="str">
        <f>_xlfn.XLOOKUP(AS23,Admin!$A$2:$A$601,Admin!$D$2:$D$601,"",0)</f>
        <v/>
      </c>
      <c r="AV23" s="21" t="str">
        <f>_xlfn.XLOOKUP(AS23,Admin!$A$2:$A$601,Admin!$E$2:$E$601,"",0)</f>
        <v/>
      </c>
      <c r="AW23" s="84"/>
      <c r="AX23" s="21" t="str">
        <f t="shared" si="8"/>
        <v/>
      </c>
      <c r="AY23" t="str">
        <f>_xlfn.XLOOKUP(AS23,Admin!$A$2:$A$601,Admin!$F$2:$F$601,"",0)</f>
        <v/>
      </c>
      <c r="AZ23">
        <f>COUNTIF(AY$7:AY23,AY23)</f>
        <v>13</v>
      </c>
      <c r="BA23" t="str">
        <f>IF(AW23=0,"",IF(AZ23&lt;3,COUNTIF(AZ$7:AZ23,"&lt;3"),0))</f>
        <v/>
      </c>
      <c r="BB23" t="str">
        <f t="shared" si="9"/>
        <v/>
      </c>
    </row>
    <row r="24" spans="1:54" x14ac:dyDescent="0.35">
      <c r="A24" s="45"/>
      <c r="B24" s="21" t="str">
        <f>_xlfn.XLOOKUP(A24,Admin!$A$2:$A$601,Admin!$C$2:$C$601,"",0)</f>
        <v/>
      </c>
      <c r="C24" s="21" t="str">
        <f>_xlfn.XLOOKUP(A24,Admin!$A$2:$A$601,Admin!$D$2:$D$601,"",0)</f>
        <v/>
      </c>
      <c r="D24" s="21" t="str">
        <f>_xlfn.XLOOKUP(A24,Admin!$A$2:$A$601,Admin!$E$2:$E$601,"",0)</f>
        <v/>
      </c>
      <c r="E24" s="84"/>
      <c r="F24" s="21" t="str">
        <f t="shared" si="0"/>
        <v/>
      </c>
      <c r="G24" t="str">
        <f>_xlfn.XLOOKUP(A24,Admin!$A$2:$A$601,Admin!$F$2:$F$601,"",0)</f>
        <v/>
      </c>
      <c r="H24">
        <f>COUNTIF(G$7:G24,G24)</f>
        <v>15</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16</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114"/>
      <c r="AB24" s="21" t="str">
        <f t="shared" si="4"/>
        <v/>
      </c>
      <c r="AC24" t="str">
        <f>_xlfn.XLOOKUP(W24,Admin!$A$2:$A$601,Admin!$F$2:$F$601,"",0)</f>
        <v/>
      </c>
      <c r="AD24">
        <f>COUNTIF(AC$7:AC24,AC24)</f>
        <v>12</v>
      </c>
      <c r="AE24" t="str">
        <f>IF(AA24=0,"",IF(AD24&lt;3,COUNTIF(AD$7:AD24,"&lt;3"),0))</f>
        <v/>
      </c>
      <c r="AF24" t="str">
        <f t="shared" si="5"/>
        <v/>
      </c>
      <c r="AH24" s="45"/>
      <c r="AI24" s="21" t="str">
        <f>_xlfn.XLOOKUP(AH24,Admin!$A$2:$A$601,Admin!$C$2:$C$601,"",0)</f>
        <v/>
      </c>
      <c r="AJ24" s="21" t="str">
        <f>_xlfn.XLOOKUP(AH24,Admin!$A$2:$A$601,Admin!$D$2:$D$601,"",0)</f>
        <v/>
      </c>
      <c r="AK24" s="21" t="str">
        <f>_xlfn.XLOOKUP(AH24,Admin!$A$2:$A$601,Admin!$E$2:$E$601,"",0)</f>
        <v/>
      </c>
      <c r="AL24" s="114"/>
      <c r="AM24" s="21" t="str">
        <f t="shared" si="6"/>
        <v/>
      </c>
      <c r="AN24" t="str">
        <f>_xlfn.XLOOKUP(AH24,Admin!$A$2:$A$601,Admin!$F$2:$F$601,"",0)</f>
        <v/>
      </c>
      <c r="AO24">
        <f>COUNTIF(AN$7:AN24,AN24)</f>
        <v>15</v>
      </c>
      <c r="AP24" t="str">
        <f>IF(AL24=0,"",IF(AO24&lt;3,COUNTIF(AO$7:AO24,"&lt;3"),0))</f>
        <v/>
      </c>
      <c r="AQ24" t="str">
        <f t="shared" si="7"/>
        <v/>
      </c>
      <c r="AS24" s="45"/>
      <c r="AT24" s="21" t="str">
        <f>_xlfn.XLOOKUP(AS24,Admin!$A$2:$A$601,Admin!$C$2:$C$601,"",0)</f>
        <v/>
      </c>
      <c r="AU24" s="21" t="str">
        <f>_xlfn.XLOOKUP(AS24,Admin!$A$2:$A$601,Admin!$D$2:$D$601,"",0)</f>
        <v/>
      </c>
      <c r="AV24" s="21" t="str">
        <f>_xlfn.XLOOKUP(AS24,Admin!$A$2:$A$601,Admin!$E$2:$E$601,"",0)</f>
        <v/>
      </c>
      <c r="AW24" s="84"/>
      <c r="AX24" s="21" t="str">
        <f t="shared" si="8"/>
        <v/>
      </c>
      <c r="AY24" t="str">
        <f>_xlfn.XLOOKUP(AS24,Admin!$A$2:$A$601,Admin!$F$2:$F$601,"",0)</f>
        <v/>
      </c>
      <c r="AZ24">
        <f>COUNTIF(AY$7:AY24,AY24)</f>
        <v>14</v>
      </c>
      <c r="BA24" t="str">
        <f>IF(AW24=0,"",IF(AZ24&lt;3,COUNTIF(AZ$7:AZ24,"&lt;3"),0))</f>
        <v/>
      </c>
      <c r="BB24" t="str">
        <f t="shared" si="9"/>
        <v/>
      </c>
    </row>
    <row r="25" spans="1:54"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16</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17</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114"/>
      <c r="AB25" s="21" t="str">
        <f t="shared" si="4"/>
        <v/>
      </c>
      <c r="AC25" t="str">
        <f>_xlfn.XLOOKUP(W25,Admin!$A$2:$A$601,Admin!$F$2:$F$601,"",0)</f>
        <v/>
      </c>
      <c r="AD25">
        <f>COUNTIF(AC$7:AC25,AC25)</f>
        <v>13</v>
      </c>
      <c r="AE25" t="str">
        <f>IF(AA25=0,"",IF(AD25&lt;3,COUNTIF(AD$7:AD25,"&lt;3"),0))</f>
        <v/>
      </c>
      <c r="AF25" t="str">
        <f t="shared" si="5"/>
        <v/>
      </c>
      <c r="AH25" s="45"/>
      <c r="AI25" s="21" t="str">
        <f>_xlfn.XLOOKUP(AH25,Admin!$A$2:$A$601,Admin!$C$2:$C$601,"",0)</f>
        <v/>
      </c>
      <c r="AJ25" s="21" t="str">
        <f>_xlfn.XLOOKUP(AH25,Admin!$A$2:$A$601,Admin!$D$2:$D$601,"",0)</f>
        <v/>
      </c>
      <c r="AK25" s="21" t="str">
        <f>_xlfn.XLOOKUP(AH25,Admin!$A$2:$A$601,Admin!$E$2:$E$601,"",0)</f>
        <v/>
      </c>
      <c r="AL25" s="114"/>
      <c r="AM25" s="21" t="str">
        <f t="shared" si="6"/>
        <v/>
      </c>
      <c r="AN25" t="str">
        <f>_xlfn.XLOOKUP(AH25,Admin!$A$2:$A$601,Admin!$F$2:$F$601,"",0)</f>
        <v/>
      </c>
      <c r="AO25">
        <f>COUNTIF(AN$7:AN25,AN25)</f>
        <v>16</v>
      </c>
      <c r="AP25" t="str">
        <f>IF(AL25=0,"",IF(AO25&lt;3,COUNTIF(AO$7:AO25,"&lt;3"),0))</f>
        <v/>
      </c>
      <c r="AQ25" t="str">
        <f t="shared" si="7"/>
        <v/>
      </c>
      <c r="AS25" s="45"/>
      <c r="AT25" s="21" t="str">
        <f>_xlfn.XLOOKUP(AS25,Admin!$A$2:$A$601,Admin!$C$2:$C$601,"",0)</f>
        <v/>
      </c>
      <c r="AU25" s="21" t="str">
        <f>_xlfn.XLOOKUP(AS25,Admin!$A$2:$A$601,Admin!$D$2:$D$601,"",0)</f>
        <v/>
      </c>
      <c r="AV25" s="21" t="str">
        <f>_xlfn.XLOOKUP(AS25,Admin!$A$2:$A$601,Admin!$E$2:$E$601,"",0)</f>
        <v/>
      </c>
      <c r="AW25" s="84"/>
      <c r="AX25" s="21" t="str">
        <f t="shared" si="8"/>
        <v/>
      </c>
      <c r="AY25" t="str">
        <f>_xlfn.XLOOKUP(AS25,Admin!$A$2:$A$601,Admin!$F$2:$F$601,"",0)</f>
        <v/>
      </c>
      <c r="AZ25">
        <f>COUNTIF(AY$7:AY25,AY25)</f>
        <v>15</v>
      </c>
      <c r="BA25" t="str">
        <f>IF(AW25=0,"",IF(AZ25&lt;3,COUNTIF(AZ$7:AZ25,"&lt;3"),0))</f>
        <v/>
      </c>
      <c r="BB25" t="str">
        <f t="shared" si="9"/>
        <v/>
      </c>
    </row>
    <row r="26" spans="1:54"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17</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18</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114"/>
      <c r="AB26" s="21" t="str">
        <f t="shared" si="4"/>
        <v/>
      </c>
      <c r="AC26" t="str">
        <f>_xlfn.XLOOKUP(W26,Admin!$A$2:$A$601,Admin!$F$2:$F$601,"",0)</f>
        <v/>
      </c>
      <c r="AD26">
        <f>COUNTIF(AC$7:AC26,AC26)</f>
        <v>14</v>
      </c>
      <c r="AE26" t="str">
        <f>IF(AA26=0,"",IF(AD26&lt;3,COUNTIF(AD$7:AD26,"&lt;3"),0))</f>
        <v/>
      </c>
      <c r="AF26" t="str">
        <f t="shared" si="5"/>
        <v/>
      </c>
      <c r="AH26" s="45"/>
      <c r="AI26" s="21" t="str">
        <f>_xlfn.XLOOKUP(AH26,Admin!$A$2:$A$601,Admin!$C$2:$C$601,"",0)</f>
        <v/>
      </c>
      <c r="AJ26" s="21" t="str">
        <f>_xlfn.XLOOKUP(AH26,Admin!$A$2:$A$601,Admin!$D$2:$D$601,"",0)</f>
        <v/>
      </c>
      <c r="AK26" s="21" t="str">
        <f>_xlfn.XLOOKUP(AH26,Admin!$A$2:$A$601,Admin!$E$2:$E$601,"",0)</f>
        <v/>
      </c>
      <c r="AL26" s="114"/>
      <c r="AM26" s="21" t="str">
        <f t="shared" si="6"/>
        <v/>
      </c>
      <c r="AN26" t="str">
        <f>_xlfn.XLOOKUP(AH26,Admin!$A$2:$A$601,Admin!$F$2:$F$601,"",0)</f>
        <v/>
      </c>
      <c r="AO26">
        <f>COUNTIF(AN$7:AN26,AN26)</f>
        <v>17</v>
      </c>
      <c r="AP26" t="str">
        <f>IF(AL26=0,"",IF(AO26&lt;3,COUNTIF(AO$7:AO26,"&lt;3"),0))</f>
        <v/>
      </c>
      <c r="AQ26" t="str">
        <f t="shared" si="7"/>
        <v/>
      </c>
      <c r="AS26" s="45"/>
      <c r="AT26" s="21" t="str">
        <f>_xlfn.XLOOKUP(AS26,Admin!$A$2:$A$601,Admin!$C$2:$C$601,"",0)</f>
        <v/>
      </c>
      <c r="AU26" s="21" t="str">
        <f>_xlfn.XLOOKUP(AS26,Admin!$A$2:$A$601,Admin!$D$2:$D$601,"",0)</f>
        <v/>
      </c>
      <c r="AV26" s="21" t="str">
        <f>_xlfn.XLOOKUP(AS26,Admin!$A$2:$A$601,Admin!$E$2:$E$601,"",0)</f>
        <v/>
      </c>
      <c r="AW26" s="84"/>
      <c r="AX26" s="21" t="str">
        <f t="shared" si="8"/>
        <v/>
      </c>
      <c r="AY26" t="str">
        <f>_xlfn.XLOOKUP(AS26,Admin!$A$2:$A$601,Admin!$F$2:$F$601,"",0)</f>
        <v/>
      </c>
      <c r="AZ26">
        <f>COUNTIF(AY$7:AY26,AY26)</f>
        <v>16</v>
      </c>
      <c r="BA26" t="str">
        <f>IF(AW26=0,"",IF(AZ26&lt;3,COUNTIF(AZ$7:AZ26,"&lt;3"),0))</f>
        <v/>
      </c>
      <c r="BB26" t="str">
        <f t="shared" si="9"/>
        <v/>
      </c>
    </row>
    <row r="27" spans="1:54"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18</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19</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15</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18</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4"/>
      <c r="AX27" s="21" t="str">
        <f t="shared" si="8"/>
        <v/>
      </c>
      <c r="AY27" t="str">
        <f>_xlfn.XLOOKUP(AS27,Admin!$A$2:$A$601,Admin!$F$2:$F$601,"",0)</f>
        <v/>
      </c>
      <c r="AZ27">
        <f>COUNTIF(AY$7:AY27,AY27)</f>
        <v>17</v>
      </c>
      <c r="BA27" t="str">
        <f>IF(AW27=0,"",IF(AZ27&lt;3,COUNTIF(AZ$7:AZ27,"&lt;3"),0))</f>
        <v/>
      </c>
      <c r="BB27" t="str">
        <f t="shared" si="9"/>
        <v/>
      </c>
    </row>
    <row r="28" spans="1:54"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19</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20</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16</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19</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4"/>
      <c r="AX28" s="21" t="str">
        <f t="shared" si="8"/>
        <v/>
      </c>
      <c r="AY28" t="str">
        <f>_xlfn.XLOOKUP(AS28,Admin!$A$2:$A$601,Admin!$F$2:$F$601,"",0)</f>
        <v/>
      </c>
      <c r="AZ28">
        <f>COUNTIF(AY$7:AY28,AY28)</f>
        <v>18</v>
      </c>
      <c r="BA28" t="str">
        <f>IF(AW28=0,"",IF(AZ28&lt;3,COUNTIF(AZ$7:AZ28,"&lt;3"),0))</f>
        <v/>
      </c>
      <c r="BB28" t="str">
        <f t="shared" si="9"/>
        <v/>
      </c>
    </row>
    <row r="29" spans="1:54"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20</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21</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17</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20</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4"/>
      <c r="AX29" s="21" t="str">
        <f t="shared" si="8"/>
        <v/>
      </c>
      <c r="AY29" t="str">
        <f>_xlfn.XLOOKUP(AS29,Admin!$A$2:$A$601,Admin!$F$2:$F$601,"",0)</f>
        <v/>
      </c>
      <c r="AZ29">
        <f>COUNTIF(AY$7:AY29,AY29)</f>
        <v>19</v>
      </c>
      <c r="BA29" t="str">
        <f>IF(AW29=0,"",IF(AZ29&lt;3,COUNTIF(AZ$7:AZ29,"&lt;3"),0))</f>
        <v/>
      </c>
      <c r="BB29" t="str">
        <f t="shared" si="9"/>
        <v/>
      </c>
    </row>
    <row r="30" spans="1:54"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21</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22</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18</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21</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4"/>
      <c r="AX30" s="21" t="str">
        <f t="shared" si="8"/>
        <v/>
      </c>
      <c r="AY30" t="str">
        <f>_xlfn.XLOOKUP(AS30,Admin!$A$2:$A$601,Admin!$F$2:$F$601,"",0)</f>
        <v/>
      </c>
      <c r="AZ30">
        <f>COUNTIF(AY$7:AY30,AY30)</f>
        <v>20</v>
      </c>
      <c r="BA30" t="str">
        <f>IF(AW30=0,"",IF(AZ30&lt;3,COUNTIF(AZ$7:AZ30,"&lt;3"),0))</f>
        <v/>
      </c>
      <c r="BB30" t="str">
        <f t="shared" si="9"/>
        <v/>
      </c>
    </row>
    <row r="31" spans="1:54"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22</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23</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19</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22</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4"/>
      <c r="AX31" s="21" t="str">
        <f t="shared" si="8"/>
        <v/>
      </c>
      <c r="AY31" t="str">
        <f>_xlfn.XLOOKUP(AS31,Admin!$A$2:$A$601,Admin!$F$2:$F$601,"",0)</f>
        <v/>
      </c>
      <c r="AZ31">
        <f>COUNTIF(AY$7:AY31,AY31)</f>
        <v>21</v>
      </c>
      <c r="BA31" t="str">
        <f>IF(AW31=0,"",IF(AZ31&lt;3,COUNTIF(AZ$7:AZ31,"&lt;3"),0))</f>
        <v/>
      </c>
      <c r="BB31" t="str">
        <f t="shared" si="9"/>
        <v/>
      </c>
    </row>
    <row r="32" spans="1:54"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23</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24</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20</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23</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4"/>
      <c r="AX32" s="21" t="str">
        <f t="shared" si="8"/>
        <v/>
      </c>
      <c r="AY32" t="str">
        <f>_xlfn.XLOOKUP(AS32,Admin!$A$2:$A$601,Admin!$F$2:$F$601,"",0)</f>
        <v/>
      </c>
      <c r="AZ32">
        <f>COUNTIF(AY$7:AY32,AY32)</f>
        <v>22</v>
      </c>
      <c r="BA32" t="str">
        <f>IF(AW32=0,"",IF(AZ32&lt;3,COUNTIF(AZ$7:AZ32,"&lt;3"),0))</f>
        <v/>
      </c>
      <c r="BB32" t="str">
        <f t="shared" si="9"/>
        <v/>
      </c>
    </row>
    <row r="33" spans="1:54"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24</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25</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21</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24</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4"/>
      <c r="AX33" s="21" t="str">
        <f t="shared" si="8"/>
        <v/>
      </c>
      <c r="AY33" t="str">
        <f>_xlfn.XLOOKUP(AS33,Admin!$A$2:$A$601,Admin!$F$2:$F$601,"",0)</f>
        <v/>
      </c>
      <c r="AZ33">
        <f>COUNTIF(AY$7:AY33,AY33)</f>
        <v>23</v>
      </c>
      <c r="BA33" t="str">
        <f>IF(AW33=0,"",IF(AZ33&lt;3,COUNTIF(AZ$7:AZ33,"&lt;3"),0))</f>
        <v/>
      </c>
      <c r="BB33" t="str">
        <f t="shared" si="9"/>
        <v/>
      </c>
    </row>
    <row r="34" spans="1:54"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25</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26</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22</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25</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4"/>
      <c r="AX34" s="21" t="str">
        <f t="shared" si="8"/>
        <v/>
      </c>
      <c r="AY34" t="str">
        <f>_xlfn.XLOOKUP(AS34,Admin!$A$2:$A$601,Admin!$F$2:$F$601,"",0)</f>
        <v/>
      </c>
      <c r="AZ34">
        <f>COUNTIF(AY$7:AY34,AY34)</f>
        <v>24</v>
      </c>
      <c r="BA34" t="str">
        <f>IF(AW34=0,"",IF(AZ34&lt;3,COUNTIF(AZ$7:AZ34,"&lt;3"),0))</f>
        <v/>
      </c>
      <c r="BB34" t="str">
        <f t="shared" si="9"/>
        <v/>
      </c>
    </row>
    <row r="35" spans="1:54"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26</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27</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23</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26</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4"/>
      <c r="AX35" s="21" t="str">
        <f t="shared" si="8"/>
        <v/>
      </c>
      <c r="AY35" t="str">
        <f>_xlfn.XLOOKUP(AS35,Admin!$A$2:$A$601,Admin!$F$2:$F$601,"",0)</f>
        <v/>
      </c>
      <c r="AZ35">
        <f>COUNTIF(AY$7:AY35,AY35)</f>
        <v>25</v>
      </c>
      <c r="BA35" t="str">
        <f>IF(AW35=0,"",IF(AZ35&lt;3,COUNTIF(AZ$7:AZ35,"&lt;3"),0))</f>
        <v/>
      </c>
      <c r="BB35" t="str">
        <f t="shared" si="9"/>
        <v/>
      </c>
    </row>
    <row r="36" spans="1:54"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27</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28</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24</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27</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4"/>
      <c r="AX36" s="21" t="str">
        <f t="shared" si="8"/>
        <v/>
      </c>
      <c r="AY36" t="str">
        <f>_xlfn.XLOOKUP(AS36,Admin!$A$2:$A$601,Admin!$F$2:$F$601,"",0)</f>
        <v/>
      </c>
      <c r="AZ36">
        <f>COUNTIF(AY$7:AY36,AY36)</f>
        <v>26</v>
      </c>
      <c r="BA36" t="str">
        <f>IF(AW36=0,"",IF(AZ36&lt;3,COUNTIF(AZ$7:AZ36,"&lt;3"),0))</f>
        <v/>
      </c>
      <c r="BB36" t="str">
        <f t="shared" si="9"/>
        <v/>
      </c>
    </row>
    <row r="37" spans="1:54"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28</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29</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25</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28</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84"/>
      <c r="AX37" s="21" t="str">
        <f t="shared" si="8"/>
        <v/>
      </c>
      <c r="AY37" t="str">
        <f>_xlfn.XLOOKUP(AS37,Admin!$A$2:$A$601,Admin!$F$2:$F$601,"",0)</f>
        <v/>
      </c>
      <c r="AZ37">
        <f>COUNTIF(AY$7:AY37,AY37)</f>
        <v>27</v>
      </c>
      <c r="BA37" t="str">
        <f>IF(AW37=0,"",IF(AZ37&lt;3,COUNTIF(AZ$7:AZ37,"&lt;3"),0))</f>
        <v/>
      </c>
      <c r="BB37" t="str">
        <f t="shared" si="9"/>
        <v/>
      </c>
    </row>
    <row r="38" spans="1:54"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29</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30</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26</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29</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84"/>
      <c r="AX38" s="21" t="str">
        <f t="shared" si="8"/>
        <v/>
      </c>
      <c r="AY38" t="str">
        <f>_xlfn.XLOOKUP(AS38,Admin!$A$2:$A$601,Admin!$F$2:$F$601,"",0)</f>
        <v/>
      </c>
      <c r="AZ38">
        <f>COUNTIF(AY$7:AY38,AY38)</f>
        <v>28</v>
      </c>
      <c r="BA38" t="str">
        <f>IF(AW38=0,"",IF(AZ38&lt;3,COUNTIF(AZ$7:AZ38,"&lt;3"),0))</f>
        <v/>
      </c>
      <c r="BB38" t="str">
        <f t="shared" si="9"/>
        <v/>
      </c>
    </row>
    <row r="39" spans="1:54"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30</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31</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27</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30</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84"/>
      <c r="AX39" s="21" t="str">
        <f t="shared" si="8"/>
        <v/>
      </c>
      <c r="AY39" t="str">
        <f>_xlfn.XLOOKUP(AS39,Admin!$A$2:$A$601,Admin!$F$2:$F$601,"",0)</f>
        <v/>
      </c>
      <c r="AZ39">
        <f>COUNTIF(AY$7:AY39,AY39)</f>
        <v>29</v>
      </c>
      <c r="BA39" t="str">
        <f>IF(AW39=0,"",IF(AZ39&lt;3,COUNTIF(AZ$7:AZ39,"&lt;3"),0))</f>
        <v/>
      </c>
      <c r="BB39" t="str">
        <f t="shared" si="9"/>
        <v/>
      </c>
    </row>
    <row r="40" spans="1:54"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31</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32</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28</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31</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84"/>
      <c r="AX40" s="21" t="str">
        <f t="shared" si="8"/>
        <v/>
      </c>
      <c r="AY40" t="str">
        <f>_xlfn.XLOOKUP(AS40,Admin!$A$2:$A$601,Admin!$F$2:$F$601,"",0)</f>
        <v/>
      </c>
      <c r="AZ40">
        <f>COUNTIF(AY$7:AY40,AY40)</f>
        <v>30</v>
      </c>
      <c r="BA40" t="str">
        <f>IF(AW40=0,"",IF(AZ40&lt;3,COUNTIF(AZ$7:AZ40,"&lt;3"),0))</f>
        <v/>
      </c>
      <c r="BB40" t="str">
        <f t="shared" si="9"/>
        <v/>
      </c>
    </row>
    <row r="41" spans="1:54"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32</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33</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29</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32</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84"/>
      <c r="AX41" s="21" t="str">
        <f t="shared" si="8"/>
        <v/>
      </c>
      <c r="AY41" t="str">
        <f>_xlfn.XLOOKUP(AS41,Admin!$A$2:$A$601,Admin!$F$2:$F$601,"",0)</f>
        <v/>
      </c>
      <c r="AZ41">
        <f>COUNTIF(AY$7:AY41,AY41)</f>
        <v>31</v>
      </c>
      <c r="BA41" t="str">
        <f>IF(AW41=0,"",IF(AZ41&lt;3,COUNTIF(AZ$7:AZ41,"&lt;3"),0))</f>
        <v/>
      </c>
      <c r="BB41" t="str">
        <f t="shared" si="9"/>
        <v/>
      </c>
    </row>
    <row r="42" spans="1:54"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33</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34</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30</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33</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84"/>
      <c r="AX42" s="21" t="str">
        <f t="shared" si="8"/>
        <v/>
      </c>
      <c r="AY42" t="str">
        <f>_xlfn.XLOOKUP(AS42,Admin!$A$2:$A$601,Admin!$F$2:$F$601,"",0)</f>
        <v/>
      </c>
      <c r="AZ42">
        <f>COUNTIF(AY$7:AY42,AY42)</f>
        <v>32</v>
      </c>
      <c r="BA42" t="str">
        <f>IF(AW42=0,"",IF(AZ42&lt;3,COUNTIF(AZ$7:AZ42,"&lt;3"),0))</f>
        <v/>
      </c>
      <c r="BB42" t="str">
        <f t="shared" si="9"/>
        <v/>
      </c>
    </row>
    <row r="43" spans="1:54"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34</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35</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31</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34</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84"/>
      <c r="AX43" s="21" t="str">
        <f t="shared" si="8"/>
        <v/>
      </c>
      <c r="AY43" t="str">
        <f>_xlfn.XLOOKUP(AS43,Admin!$A$2:$A$601,Admin!$F$2:$F$601,"",0)</f>
        <v/>
      </c>
      <c r="AZ43">
        <f>COUNTIF(AY$7:AY43,AY43)</f>
        <v>33</v>
      </c>
      <c r="BA43" t="str">
        <f>IF(AW43=0,"",IF(AZ43&lt;3,COUNTIF(AZ$7:AZ43,"&lt;3"),0))</f>
        <v/>
      </c>
      <c r="BB43" t="str">
        <f t="shared" si="9"/>
        <v/>
      </c>
    </row>
    <row r="44" spans="1:54"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35</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36</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32</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35</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84"/>
      <c r="AX44" s="21" t="str">
        <f t="shared" si="8"/>
        <v/>
      </c>
      <c r="AY44" t="str">
        <f>_xlfn.XLOOKUP(AS44,Admin!$A$2:$A$601,Admin!$F$2:$F$601,"",0)</f>
        <v/>
      </c>
      <c r="AZ44">
        <f>COUNTIF(AY$7:AY44,AY44)</f>
        <v>34</v>
      </c>
      <c r="BA44" t="str">
        <f>IF(AW44=0,"",IF(AZ44&lt;3,COUNTIF(AZ$7:AZ44,"&lt;3"),0))</f>
        <v/>
      </c>
      <c r="BB44" t="str">
        <f t="shared" si="9"/>
        <v/>
      </c>
    </row>
    <row r="45" spans="1:54"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36</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37</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33</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36</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84"/>
      <c r="AX45" s="21" t="str">
        <f t="shared" si="8"/>
        <v/>
      </c>
      <c r="AY45" t="str">
        <f>_xlfn.XLOOKUP(AS45,Admin!$A$2:$A$601,Admin!$F$2:$F$601,"",0)</f>
        <v/>
      </c>
      <c r="AZ45">
        <f>COUNTIF(AY$7:AY45,AY45)</f>
        <v>35</v>
      </c>
      <c r="BA45" t="str">
        <f>IF(AW45=0,"",IF(AZ45&lt;3,COUNTIF(AZ$7:AZ45,"&lt;3"),0))</f>
        <v/>
      </c>
      <c r="BB45" t="str">
        <f t="shared" si="9"/>
        <v/>
      </c>
    </row>
    <row r="46" spans="1:54"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37</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38</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34</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37</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84"/>
      <c r="AX46" s="21" t="str">
        <f t="shared" si="8"/>
        <v/>
      </c>
      <c r="AY46" t="str">
        <f>_xlfn.XLOOKUP(AS46,Admin!$A$2:$A$601,Admin!$F$2:$F$601,"",0)</f>
        <v/>
      </c>
      <c r="AZ46">
        <f>COUNTIF(AY$7:AY46,AY46)</f>
        <v>36</v>
      </c>
      <c r="BA46" t="str">
        <f>IF(AW46=0,"",IF(AZ46&lt;3,COUNTIF(AZ$7:AZ46,"&lt;3"),0))</f>
        <v/>
      </c>
      <c r="BB46" t="str">
        <f t="shared" si="9"/>
        <v/>
      </c>
    </row>
    <row r="47" spans="1:54"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38</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39</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35</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38</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84"/>
      <c r="AX47" s="21" t="str">
        <f t="shared" si="8"/>
        <v/>
      </c>
      <c r="AY47" t="str">
        <f>_xlfn.XLOOKUP(AS47,Admin!$A$2:$A$601,Admin!$F$2:$F$601,"",0)</f>
        <v/>
      </c>
      <c r="AZ47">
        <f>COUNTIF(AY$7:AY47,AY47)</f>
        <v>37</v>
      </c>
      <c r="BA47" t="str">
        <f>IF(AW47=0,"",IF(AZ47&lt;3,COUNTIF(AZ$7:AZ47,"&lt;3"),0))</f>
        <v/>
      </c>
      <c r="BB47" t="str">
        <f t="shared" si="9"/>
        <v/>
      </c>
    </row>
    <row r="48" spans="1:54"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39</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40</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36</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39</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84"/>
      <c r="AX48" s="21" t="str">
        <f t="shared" si="8"/>
        <v/>
      </c>
      <c r="AY48" t="str">
        <f>_xlfn.XLOOKUP(AS48,Admin!$A$2:$A$601,Admin!$F$2:$F$601,"",0)</f>
        <v/>
      </c>
      <c r="AZ48">
        <f>COUNTIF(AY$7:AY48,AY48)</f>
        <v>38</v>
      </c>
      <c r="BA48" t="str">
        <f>IF(AW48=0,"",IF(AZ48&lt;3,COUNTIF(AZ$7:AZ48,"&lt;3"),0))</f>
        <v/>
      </c>
      <c r="BB48" t="str">
        <f t="shared" si="9"/>
        <v/>
      </c>
    </row>
    <row r="49" spans="1:54"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40</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41</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37</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40</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84"/>
      <c r="AX49" s="21" t="str">
        <f t="shared" si="8"/>
        <v/>
      </c>
      <c r="AY49" t="str">
        <f>_xlfn.XLOOKUP(AS49,Admin!$A$2:$A$601,Admin!$F$2:$F$601,"",0)</f>
        <v/>
      </c>
      <c r="AZ49">
        <f>COUNTIF(AY$7:AY49,AY49)</f>
        <v>39</v>
      </c>
      <c r="BA49" t="str">
        <f>IF(AW49=0,"",IF(AZ49&lt;3,COUNTIF(AZ$7:AZ49,"&lt;3"),0))</f>
        <v/>
      </c>
      <c r="BB49" t="str">
        <f t="shared" si="9"/>
        <v/>
      </c>
    </row>
    <row r="50" spans="1:54"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41</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42</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38</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41</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84"/>
      <c r="AX50" s="21" t="str">
        <f t="shared" si="8"/>
        <v/>
      </c>
      <c r="AY50" t="str">
        <f>_xlfn.XLOOKUP(AS50,Admin!$A$2:$A$601,Admin!$F$2:$F$601,"",0)</f>
        <v/>
      </c>
      <c r="AZ50">
        <f>COUNTIF(AY$7:AY50,AY50)</f>
        <v>40</v>
      </c>
      <c r="BA50" t="str">
        <f>IF(AW50=0,"",IF(AZ50&lt;3,COUNTIF(AZ$7:AZ50,"&lt;3"),0))</f>
        <v/>
      </c>
      <c r="BB50" t="str">
        <f t="shared" si="9"/>
        <v/>
      </c>
    </row>
  </sheetData>
  <sortState xmlns:xlrd2="http://schemas.microsoft.com/office/spreadsheetml/2017/richdata2" ref="AS7:AX50">
    <sortCondition ref="AX7:AX50"/>
  </sortState>
  <mergeCells count="6">
    <mergeCell ref="AS3:AX3"/>
    <mergeCell ref="A1:Q1"/>
    <mergeCell ref="A3:F3"/>
    <mergeCell ref="L3:Q3"/>
    <mergeCell ref="W3:AB3"/>
    <mergeCell ref="AH3:AM3"/>
  </mergeCells>
  <conditionalFormatting sqref="AT7:AT50">
    <cfRule type="containsBlanks" dxfId="24" priority="17" stopIfTrue="1">
      <formula>LEN(TRIM(AT7))=0</formula>
    </cfRule>
    <cfRule type="containsText" dxfId="23" priority="18" operator="containsText" text="U15B">
      <formula>NOT(ISERROR(SEARCH("U15B",AT7)))</formula>
    </cfRule>
    <cfRule type="containsText" dxfId="22" priority="19" operator="containsText" text="U11">
      <formula>NOT(ISERROR(SEARCH("U11",AT7)))</formula>
    </cfRule>
    <cfRule type="containsText" dxfId="21" priority="20" operator="containsText" text="U13">
      <formula>NOT(ISERROR(SEARCH("U13",AT7)))</formula>
    </cfRule>
  </conditionalFormatting>
  <conditionalFormatting sqref="AI7:AI50">
    <cfRule type="containsBlanks" dxfId="20" priority="13" stopIfTrue="1">
      <formula>LEN(TRIM(AI7))=0</formula>
    </cfRule>
    <cfRule type="containsText" dxfId="19" priority="14" operator="containsText" text="U15B">
      <formula>NOT(ISERROR(SEARCH("U15B",AI7)))</formula>
    </cfRule>
    <cfRule type="containsText" dxfId="18" priority="15" operator="containsText" text="U11">
      <formula>NOT(ISERROR(SEARCH("U11",AI7)))</formula>
    </cfRule>
    <cfRule type="containsText" dxfId="17" priority="16" operator="containsText" text="U13">
      <formula>NOT(ISERROR(SEARCH("U13",AI7)))</formula>
    </cfRule>
  </conditionalFormatting>
  <conditionalFormatting sqref="X7:X50">
    <cfRule type="containsBlanks" dxfId="16" priority="9" stopIfTrue="1">
      <formula>LEN(TRIM(X7))=0</formula>
    </cfRule>
    <cfRule type="containsText" dxfId="15" priority="10" operator="containsText" text="U15B">
      <formula>NOT(ISERROR(SEARCH("U15B",X7)))</formula>
    </cfRule>
    <cfRule type="containsText" dxfId="14" priority="11" operator="containsText" text="U11">
      <formula>NOT(ISERROR(SEARCH("U11",X7)))</formula>
    </cfRule>
    <cfRule type="containsText" dxfId="13" priority="12" operator="containsText" text="U13">
      <formula>NOT(ISERROR(SEARCH("U13",X7)))</formula>
    </cfRule>
  </conditionalFormatting>
  <conditionalFormatting sqref="M7:M50">
    <cfRule type="containsBlanks" dxfId="12" priority="5" stopIfTrue="1">
      <formula>LEN(TRIM(M7))=0</formula>
    </cfRule>
    <cfRule type="containsText" dxfId="11" priority="6" operator="containsText" text="U15B">
      <formula>NOT(ISERROR(SEARCH("U15B",M7)))</formula>
    </cfRule>
    <cfRule type="containsText" dxfId="10" priority="7" operator="containsText" text="U11">
      <formula>NOT(ISERROR(SEARCH("U11",M7)))</formula>
    </cfRule>
    <cfRule type="containsText" dxfId="9" priority="8" operator="containsText" text="U13">
      <formula>NOT(ISERROR(SEARCH("U13",M7)))</formula>
    </cfRule>
  </conditionalFormatting>
  <conditionalFormatting sqref="B7:B50">
    <cfRule type="containsBlanks" dxfId="8" priority="1" stopIfTrue="1">
      <formula>LEN(TRIM(B7))=0</formula>
    </cfRule>
    <cfRule type="containsText" dxfId="7" priority="2" operator="containsText" text="U15B">
      <formula>NOT(ISERROR(SEARCH("U15B",B7)))</formula>
    </cfRule>
    <cfRule type="containsText" dxfId="6" priority="3" operator="containsText" text="U11">
      <formula>NOT(ISERROR(SEARCH("U11",B7)))</formula>
    </cfRule>
    <cfRule type="containsText" dxfId="5" priority="4" operator="containsText" text="U13">
      <formula>NOT(ISERROR(SEARCH("U13",B7)))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defaultSize="0" print="0" autoFill="0" autoPict="0" macro="[0]!sortu15gf">
                <anchor moveWithCells="1" sizeWithCells="1">
                  <from>
                    <xdr:col>2</xdr:col>
                    <xdr:colOff>387350</xdr:colOff>
                    <xdr:row>0</xdr:row>
                    <xdr:rowOff>38100</xdr:rowOff>
                  </from>
                  <to>
                    <xdr:col>3</xdr:col>
                    <xdr:colOff>1238250</xdr:colOff>
                    <xdr:row>0</xdr:row>
                    <xdr:rowOff>317500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FDE72-0CC7-48BB-9E76-8E719998283F}">
  <sheetPr codeName="Sheet6">
    <tabColor rgb="FF9FE6FF"/>
  </sheetPr>
  <dimension ref="A1:W50"/>
  <sheetViews>
    <sheetView topLeftCell="C1" workbookViewId="0">
      <selection activeCell="R15" sqref="R15"/>
    </sheetView>
  </sheetViews>
  <sheetFormatPr defaultColWidth="8.81640625" defaultRowHeight="14.5" x14ac:dyDescent="0.35"/>
  <cols>
    <col min="6" max="6" width="8.81640625" style="99"/>
    <col min="7" max="7" width="7.453125" bestFit="1" customWidth="1"/>
    <col min="8" max="8" width="4.90625" hidden="1" customWidth="1"/>
    <col min="9" max="9" width="5.81640625" hidden="1" customWidth="1"/>
    <col min="10" max="10" width="10.26953125" hidden="1" customWidth="1"/>
    <col min="11" max="11" width="5.90625" bestFit="1" customWidth="1"/>
    <col min="12" max="12" width="10.81640625" customWidth="1"/>
    <col min="18" max="18" width="8.81640625" style="99"/>
    <col min="19" max="19" width="7.453125" bestFit="1" customWidth="1"/>
    <col min="20" max="20" width="4.90625" hidden="1" customWidth="1"/>
    <col min="21" max="21" width="2.81640625" hidden="1" customWidth="1"/>
    <col min="22" max="22" width="1.81640625" hidden="1" customWidth="1"/>
    <col min="23" max="23" width="5.90625" bestFit="1" customWidth="1"/>
    <col min="24" max="25" width="8.81640625" customWidth="1"/>
    <col min="26" max="26" width="20.81640625" bestFit="1" customWidth="1"/>
  </cols>
  <sheetData>
    <row r="1" spans="1:23" ht="31" x14ac:dyDescent="0.7">
      <c r="A1" s="154" t="s">
        <v>562</v>
      </c>
      <c r="B1" s="154"/>
      <c r="C1" s="154"/>
      <c r="D1" s="154"/>
      <c r="E1" s="154"/>
      <c r="F1" s="154"/>
      <c r="G1" s="154"/>
      <c r="H1" s="154"/>
      <c r="I1" s="154"/>
      <c r="J1" s="154"/>
      <c r="K1" s="154"/>
      <c r="L1" s="154"/>
      <c r="M1" s="154"/>
      <c r="N1" s="154"/>
      <c r="O1" s="154"/>
      <c r="P1" s="154"/>
      <c r="Q1" s="154"/>
      <c r="R1" s="154"/>
      <c r="S1" s="154"/>
    </row>
    <row r="3" spans="1:23" ht="21" x14ac:dyDescent="0.5">
      <c r="A3" s="46" t="s">
        <v>41</v>
      </c>
      <c r="B3" s="87" t="s">
        <v>65</v>
      </c>
      <c r="C3" s="46"/>
      <c r="D3" s="46"/>
      <c r="E3" s="46"/>
      <c r="F3" s="115"/>
      <c r="G3" s="46"/>
      <c r="H3" s="46"/>
      <c r="I3" s="46"/>
      <c r="J3" s="46"/>
      <c r="K3" s="46"/>
      <c r="M3" s="44" t="s">
        <v>45</v>
      </c>
      <c r="N3" s="50" t="s">
        <v>67</v>
      </c>
      <c r="O3" s="44"/>
      <c r="P3" s="44"/>
      <c r="Q3" s="44"/>
      <c r="R3" s="116"/>
      <c r="S3" s="44"/>
    </row>
    <row r="4" spans="1:23" x14ac:dyDescent="0.35">
      <c r="A4" s="46"/>
      <c r="B4" s="46"/>
      <c r="C4" s="46"/>
      <c r="D4" s="46"/>
      <c r="E4" s="46"/>
      <c r="F4" s="115"/>
      <c r="G4" s="46"/>
      <c r="H4" s="46"/>
      <c r="I4" s="46"/>
      <c r="J4" s="46"/>
      <c r="K4" s="46"/>
      <c r="M4" s="44"/>
      <c r="N4" s="44"/>
      <c r="O4" s="44"/>
      <c r="P4" s="44"/>
      <c r="Q4" s="44"/>
      <c r="R4" s="116"/>
      <c r="S4" s="44"/>
    </row>
    <row r="5" spans="1:23" x14ac:dyDescent="0.35">
      <c r="A5" s="46" t="s">
        <v>42</v>
      </c>
      <c r="B5" s="46"/>
      <c r="C5" s="46"/>
      <c r="D5" s="46"/>
      <c r="E5" s="46"/>
      <c r="F5" s="115"/>
      <c r="G5" s="46"/>
      <c r="H5" s="46"/>
      <c r="I5" s="46"/>
      <c r="J5" s="46"/>
      <c r="K5" s="46"/>
      <c r="M5" s="44" t="s">
        <v>42</v>
      </c>
      <c r="N5" s="44"/>
      <c r="O5" s="44"/>
      <c r="P5" s="44"/>
      <c r="Q5" s="44"/>
      <c r="R5" s="116"/>
      <c r="S5" s="44"/>
    </row>
    <row r="6" spans="1:23" x14ac:dyDescent="0.35">
      <c r="A6" s="21" t="s">
        <v>29</v>
      </c>
      <c r="B6" s="21"/>
      <c r="C6" s="21"/>
      <c r="D6" s="21"/>
      <c r="E6" s="21" t="s">
        <v>22</v>
      </c>
      <c r="F6" s="101" t="s">
        <v>43</v>
      </c>
      <c r="G6" s="21" t="s">
        <v>44</v>
      </c>
      <c r="H6" s="64" t="s">
        <v>22</v>
      </c>
      <c r="I6" s="64" t="s">
        <v>92</v>
      </c>
      <c r="J6" s="64" t="s">
        <v>95</v>
      </c>
      <c r="K6" s="64" t="s">
        <v>71</v>
      </c>
      <c r="M6" s="21" t="s">
        <v>29</v>
      </c>
      <c r="N6" s="21"/>
      <c r="O6" s="21"/>
      <c r="P6" s="21"/>
      <c r="Q6" s="21" t="s">
        <v>22</v>
      </c>
      <c r="R6" s="101" t="s">
        <v>43</v>
      </c>
      <c r="S6" s="21" t="s">
        <v>44</v>
      </c>
      <c r="T6" s="64" t="s">
        <v>22</v>
      </c>
      <c r="U6" s="64"/>
      <c r="V6" s="64"/>
      <c r="W6" s="64" t="s">
        <v>71</v>
      </c>
    </row>
    <row r="7" spans="1:23" x14ac:dyDescent="0.35">
      <c r="A7" s="45">
        <v>625</v>
      </c>
      <c r="B7" s="45">
        <v>618</v>
      </c>
      <c r="C7" s="45">
        <v>620</v>
      </c>
      <c r="D7" s="45">
        <v>619</v>
      </c>
      <c r="E7" s="21" t="str">
        <f>_xlfn.XLOOKUP(A7,Admin!$A$2:$A$601,Admin!$F$2:$F$601,"",0)</f>
        <v>WAC</v>
      </c>
      <c r="F7" s="83">
        <v>81.7</v>
      </c>
      <c r="G7" s="21">
        <f t="shared" ref="G7:G23" si="0">IFERROR(RANK(F7,F$7:F$50,1),"")</f>
        <v>1</v>
      </c>
      <c r="H7" t="str">
        <f>_xlfn.XLOOKUP(A7,Admin!$A$2:$A$601,Admin!$F$2:$F$601,"",0)</f>
        <v>WAC</v>
      </c>
      <c r="I7">
        <f>COUNTIF(H$7:H7,H7)</f>
        <v>1</v>
      </c>
      <c r="J7">
        <f>IF(F7=0,"",IF(I7&lt;2,COUNTIF(I$7:I7,"&lt;2"),0))</f>
        <v>1</v>
      </c>
      <c r="K7">
        <f t="shared" ref="K7:K20" si="1">IFERROR(IF(J7&gt;0,VLOOKUP(MIN(G7,J7),relaytb,2,FALSE),""),"")</f>
        <v>12</v>
      </c>
      <c r="M7" s="45">
        <v>126</v>
      </c>
      <c r="N7" s="45">
        <v>120</v>
      </c>
      <c r="O7" s="45">
        <v>119</v>
      </c>
      <c r="P7" s="45">
        <v>118</v>
      </c>
      <c r="Q7" s="21" t="str">
        <f>_xlfn.XLOOKUP(M7,Admin!$A$2:$A$601,Admin!$F$2:$F$601,"",0)</f>
        <v>BAC</v>
      </c>
      <c r="R7" s="83">
        <v>50.5</v>
      </c>
      <c r="S7" s="21">
        <f t="shared" ref="S7:S23" si="2">IFERROR(RANK(R7,R$7:R$50,1),"")</f>
        <v>1</v>
      </c>
      <c r="T7" t="str">
        <f>_xlfn.XLOOKUP(M7,Admin!$A$2:$A$601,Admin!$F$2:$F$601,"",0)</f>
        <v>BAC</v>
      </c>
      <c r="U7">
        <f>COUNTIF(T$7:T7,T7)</f>
        <v>1</v>
      </c>
      <c r="V7">
        <f>IF(R7=0,"",IF(U7&lt;2,COUNTIF(U$7:U7,"&lt;2"),0))</f>
        <v>1</v>
      </c>
      <c r="W7">
        <f t="shared" ref="W7:W20" si="3">IFERROR(IF(V7&gt;0,VLOOKUP(MIN(S7,V7),relaytb,2,FALSE),""),"")</f>
        <v>12</v>
      </c>
    </row>
    <row r="8" spans="1:23" x14ac:dyDescent="0.35">
      <c r="A8" s="45">
        <v>123</v>
      </c>
      <c r="B8" s="45">
        <v>164</v>
      </c>
      <c r="C8" s="45">
        <v>127</v>
      </c>
      <c r="D8" s="45">
        <v>127</v>
      </c>
      <c r="E8" s="21" t="str">
        <f>_xlfn.XLOOKUP(A8,Admin!$A$2:$A$601,Admin!$F$2:$F$601,"",0)</f>
        <v>BAC</v>
      </c>
      <c r="F8" s="83">
        <v>83.1</v>
      </c>
      <c r="G8" s="21">
        <f t="shared" si="0"/>
        <v>2</v>
      </c>
      <c r="H8" t="str">
        <f>_xlfn.XLOOKUP(A8,Admin!$A$2:$A$601,Admin!$F$2:$F$601,"",0)</f>
        <v>BAC</v>
      </c>
      <c r="I8">
        <f>COUNTIF(H$7:H8,H8)</f>
        <v>1</v>
      </c>
      <c r="J8">
        <f>IF(F8=0,"",IF(I8&lt;2,COUNTIF(I$7:I8,"&lt;2"),0))</f>
        <v>2</v>
      </c>
      <c r="K8">
        <f t="shared" si="1"/>
        <v>10</v>
      </c>
      <c r="M8" s="45">
        <v>623</v>
      </c>
      <c r="N8" s="45">
        <v>616</v>
      </c>
      <c r="O8" s="45">
        <v>628</v>
      </c>
      <c r="P8" s="45">
        <v>629</v>
      </c>
      <c r="Q8" s="21" t="str">
        <f>_xlfn.XLOOKUP(M8,Admin!$A$2:$A$601,Admin!$F$2:$F$601,"",0)</f>
        <v>WAC</v>
      </c>
      <c r="R8" s="83">
        <v>50.5</v>
      </c>
      <c r="S8" s="21">
        <f t="shared" si="2"/>
        <v>1</v>
      </c>
      <c r="T8" t="str">
        <f>_xlfn.XLOOKUP(M8,Admin!$A$2:$A$601,Admin!$F$2:$F$601,"",0)</f>
        <v>WAC</v>
      </c>
      <c r="U8">
        <f>COUNTIF(T$7:T8,T8)</f>
        <v>1</v>
      </c>
      <c r="V8">
        <f>IF(R8=0,"",IF(U8&lt;2,COUNTIF(U$7:U8,"&lt;2"),0))</f>
        <v>2</v>
      </c>
      <c r="W8">
        <f t="shared" si="3"/>
        <v>12</v>
      </c>
    </row>
    <row r="9" spans="1:23" x14ac:dyDescent="0.35">
      <c r="A9" s="45">
        <v>423</v>
      </c>
      <c r="B9" s="45">
        <v>464</v>
      </c>
      <c r="C9" s="45">
        <v>420</v>
      </c>
      <c r="D9" s="45">
        <v>418</v>
      </c>
      <c r="E9" s="21" t="str">
        <f>_xlfn.XLOOKUP(A9,Admin!$A$2:$A$601,Admin!$F$2:$F$601,"",0)</f>
        <v>PR</v>
      </c>
      <c r="F9" s="83">
        <v>85.9</v>
      </c>
      <c r="G9" s="21">
        <f t="shared" si="0"/>
        <v>3</v>
      </c>
      <c r="H9" t="str">
        <f>_xlfn.XLOOKUP(A9,Admin!$A$2:$A$601,Admin!$F$2:$F$601,"",0)</f>
        <v>PR</v>
      </c>
      <c r="I9">
        <f>COUNTIF(H$7:H9,H9)</f>
        <v>1</v>
      </c>
      <c r="J9">
        <f>IF(F9=0,"",IF(I9&lt;2,COUNTIF(I$7:I9,"&lt;2"),0))</f>
        <v>3</v>
      </c>
      <c r="K9">
        <f t="shared" si="1"/>
        <v>8</v>
      </c>
      <c r="M9" s="45">
        <v>479</v>
      </c>
      <c r="N9" s="45">
        <v>471</v>
      </c>
      <c r="O9" s="45">
        <v>430</v>
      </c>
      <c r="P9" s="45">
        <v>429</v>
      </c>
      <c r="Q9" s="21" t="str">
        <f>_xlfn.XLOOKUP(M9,Admin!$A$2:$A$601,Admin!$F$2:$F$601,"",0)</f>
        <v>PR</v>
      </c>
      <c r="R9" s="83">
        <v>51.2</v>
      </c>
      <c r="S9" s="21">
        <f t="shared" si="2"/>
        <v>3</v>
      </c>
      <c r="T9" t="str">
        <f>_xlfn.XLOOKUP(M9,Admin!$A$2:$A$601,Admin!$F$2:$F$601,"",0)</f>
        <v>PR</v>
      </c>
      <c r="U9">
        <f>COUNTIF(T$7:T9,T9)</f>
        <v>1</v>
      </c>
      <c r="V9">
        <f>IF(R9=0,"",IF(U9&lt;2,COUNTIF(U$7:U9,"&lt;2"),0))</f>
        <v>3</v>
      </c>
      <c r="W9">
        <f t="shared" si="3"/>
        <v>8</v>
      </c>
    </row>
    <row r="10" spans="1:23" x14ac:dyDescent="0.35">
      <c r="A10" s="45">
        <v>318</v>
      </c>
      <c r="B10" s="45">
        <v>328</v>
      </c>
      <c r="C10" s="45">
        <v>322</v>
      </c>
      <c r="D10" s="45">
        <v>317</v>
      </c>
      <c r="E10" s="21" t="str">
        <f>_xlfn.XLOOKUP(A10,Admin!$A$2:$A$601,Admin!$F$2:$F$601,"",0)</f>
        <v>PAC</v>
      </c>
      <c r="F10" s="83">
        <v>86.1</v>
      </c>
      <c r="G10" s="21">
        <f t="shared" si="0"/>
        <v>4</v>
      </c>
      <c r="H10" t="str">
        <f>_xlfn.XLOOKUP(A10,Admin!$A$2:$A$601,Admin!$F$2:$F$601,"",0)</f>
        <v>PAC</v>
      </c>
      <c r="I10">
        <f>COUNTIF(H$7:H10,H10)</f>
        <v>1</v>
      </c>
      <c r="J10">
        <f>IF(F10=0,"",IF(I10&lt;2,COUNTIF(I$7:I10,"&lt;2"),0))</f>
        <v>4</v>
      </c>
      <c r="K10">
        <f t="shared" si="1"/>
        <v>6</v>
      </c>
      <c r="M10" s="45">
        <v>460</v>
      </c>
      <c r="N10" s="45">
        <v>480</v>
      </c>
      <c r="O10" s="45">
        <v>474</v>
      </c>
      <c r="P10" s="45">
        <v>475</v>
      </c>
      <c r="Q10" s="21" t="str">
        <f>_xlfn.XLOOKUP(M10,Admin!$A$2:$A$601,Admin!$F$2:$F$601,"",0)</f>
        <v>PR</v>
      </c>
      <c r="R10" s="118">
        <v>55.5</v>
      </c>
      <c r="S10" s="21">
        <f t="shared" si="2"/>
        <v>4</v>
      </c>
      <c r="T10" t="str">
        <f>_xlfn.XLOOKUP(M10,Admin!$A$2:$A$601,Admin!$F$2:$F$601,"",0)</f>
        <v>PR</v>
      </c>
      <c r="U10">
        <f>COUNTIF(T$7:T10,T10)</f>
        <v>2</v>
      </c>
      <c r="V10">
        <f>IF(R10=0,"",IF(U10&lt;2,COUNTIF(U$7:U10,"&lt;2"),0))</f>
        <v>0</v>
      </c>
      <c r="W10" t="str">
        <f t="shared" si="3"/>
        <v/>
      </c>
    </row>
    <row r="11" spans="1:23" x14ac:dyDescent="0.35">
      <c r="A11" s="45">
        <v>414</v>
      </c>
      <c r="B11" s="45">
        <v>428</v>
      </c>
      <c r="C11" s="45">
        <v>478</v>
      </c>
      <c r="D11" s="45">
        <v>456</v>
      </c>
      <c r="E11" s="21" t="str">
        <f>_xlfn.XLOOKUP(A11,Admin!$A$2:$A$601,Admin!$F$2:$F$601,"",0)</f>
        <v>PR</v>
      </c>
      <c r="F11" s="83">
        <v>98</v>
      </c>
      <c r="G11" s="21">
        <f t="shared" si="0"/>
        <v>5</v>
      </c>
      <c r="H11" t="str">
        <f>_xlfn.XLOOKUP(A11,Admin!$A$2:$A$601,Admin!$F$2:$F$601,"",0)</f>
        <v>PR</v>
      </c>
      <c r="I11">
        <f>COUNTIF(H$7:H11,H11)</f>
        <v>2</v>
      </c>
      <c r="J11">
        <f>IF(F11=0,"",IF(I11&lt;2,COUNTIF(I$7:I11,"&lt;2"),0))</f>
        <v>0</v>
      </c>
      <c r="K11" t="str">
        <f t="shared" si="1"/>
        <v/>
      </c>
      <c r="M11" s="45">
        <v>364</v>
      </c>
      <c r="N11" s="45">
        <v>315</v>
      </c>
      <c r="O11" s="45">
        <v>321</v>
      </c>
      <c r="P11" s="45">
        <v>365</v>
      </c>
      <c r="Q11" s="21" t="str">
        <f>_xlfn.XLOOKUP(M11,Admin!$A$2:$A$601,Admin!$F$2:$F$601,"",0)</f>
        <v>PAC</v>
      </c>
      <c r="R11" s="83">
        <v>59.1</v>
      </c>
      <c r="S11" s="21">
        <f t="shared" si="2"/>
        <v>5</v>
      </c>
      <c r="T11" t="str">
        <f>_xlfn.XLOOKUP(M11,Admin!$A$2:$A$601,Admin!$F$2:$F$601,"",0)</f>
        <v>PAC</v>
      </c>
      <c r="U11">
        <f>COUNTIF(T$7:T11,T11)</f>
        <v>1</v>
      </c>
      <c r="V11">
        <f>IF(R11=0,"",IF(U11&lt;2,COUNTIF(U$7:U11,"&lt;2"),0))</f>
        <v>4</v>
      </c>
    </row>
    <row r="12" spans="1:23" x14ac:dyDescent="0.35">
      <c r="A12" s="45"/>
      <c r="B12" s="45"/>
      <c r="C12" s="45"/>
      <c r="D12" s="45"/>
      <c r="E12" s="21" t="str">
        <f>_xlfn.XLOOKUP(A12,Admin!$A$2:$A$601,Admin!$F$2:$F$601,"",0)</f>
        <v/>
      </c>
      <c r="F12" s="83"/>
      <c r="G12" s="21" t="str">
        <f t="shared" si="0"/>
        <v/>
      </c>
      <c r="H12" t="str">
        <f>_xlfn.XLOOKUP(A12,Admin!$A$2:$A$601,Admin!$F$2:$F$601,"",0)</f>
        <v/>
      </c>
      <c r="I12">
        <f>COUNTIF(H$7:H12,H12)</f>
        <v>1</v>
      </c>
      <c r="J12" t="str">
        <f>IF(F12=0,"",IF(I12&lt;2,COUNTIF(I$7:I12,"&lt;2"),0))</f>
        <v/>
      </c>
      <c r="K12" t="str">
        <f t="shared" si="1"/>
        <v/>
      </c>
      <c r="M12" s="97"/>
      <c r="N12" s="97"/>
      <c r="O12" s="97"/>
      <c r="P12" s="97"/>
      <c r="Q12" s="21" t="str">
        <f>_xlfn.XLOOKUP(M12,Admin!$A$2:$A$601,Admin!$F$2:$F$601,"",0)</f>
        <v/>
      </c>
      <c r="R12" s="117"/>
      <c r="S12" s="21" t="str">
        <f t="shared" si="2"/>
        <v/>
      </c>
      <c r="T12" t="str">
        <f>_xlfn.XLOOKUP(M12,Admin!$A$2:$A$601,Admin!$F$2:$F$601,"",0)</f>
        <v/>
      </c>
      <c r="U12">
        <f>COUNTIF(T$7:T12,T12)</f>
        <v>1</v>
      </c>
      <c r="V12" t="str">
        <f>IF(R12=0,"",IF(U12&lt;2,COUNTIF(U$7:U12,"&lt;2"),0))</f>
        <v/>
      </c>
      <c r="W12" t="str">
        <f t="shared" si="3"/>
        <v/>
      </c>
    </row>
    <row r="13" spans="1:23" x14ac:dyDescent="0.35">
      <c r="A13" s="45"/>
      <c r="B13" s="45"/>
      <c r="C13" s="45"/>
      <c r="D13" s="45"/>
      <c r="E13" s="21" t="str">
        <f>_xlfn.XLOOKUP(A13,Admin!$A$2:$A$601,Admin!$F$2:$F$601,"",0)</f>
        <v/>
      </c>
      <c r="F13" s="83"/>
      <c r="G13" s="21" t="str">
        <f t="shared" si="0"/>
        <v/>
      </c>
      <c r="H13" t="str">
        <f>_xlfn.XLOOKUP(A13,Admin!$A$2:$A$601,Admin!$F$2:$F$601,"",0)</f>
        <v/>
      </c>
      <c r="I13">
        <f>COUNTIF(H$7:H13,H13)</f>
        <v>2</v>
      </c>
      <c r="J13" t="str">
        <f>IF(F13=0,"",IF(I13&lt;2,COUNTIF(I$7:I13,"&lt;2"),0))</f>
        <v/>
      </c>
      <c r="K13" t="str">
        <f t="shared" si="1"/>
        <v/>
      </c>
      <c r="M13" s="45"/>
      <c r="N13" s="45"/>
      <c r="O13" s="45"/>
      <c r="P13" s="45"/>
      <c r="Q13" s="21" t="str">
        <f>_xlfn.XLOOKUP(M13,Admin!$A$2:$A$601,Admin!$F$2:$F$601,"",0)</f>
        <v/>
      </c>
      <c r="R13" s="83"/>
      <c r="S13" s="21" t="str">
        <f t="shared" si="2"/>
        <v/>
      </c>
      <c r="T13" t="str">
        <f>_xlfn.XLOOKUP(M13,Admin!$A$2:$A$601,Admin!$F$2:$F$601,"",0)</f>
        <v/>
      </c>
      <c r="U13">
        <f>COUNTIF(T$7:T13,T13)</f>
        <v>2</v>
      </c>
      <c r="V13" t="str">
        <f>IF(R13=0,"",IF(U13&lt;2,COUNTIF(U$7:U13,"&lt;2"),0))</f>
        <v/>
      </c>
      <c r="W13" t="str">
        <f t="shared" si="3"/>
        <v/>
      </c>
    </row>
    <row r="14" spans="1:23" x14ac:dyDescent="0.35">
      <c r="A14" s="45"/>
      <c r="B14" s="45"/>
      <c r="C14" s="45"/>
      <c r="D14" s="45"/>
      <c r="E14" s="21" t="str">
        <f>_xlfn.XLOOKUP(A14,Admin!$A$2:$A$601,Admin!$F$2:$F$601,"",0)</f>
        <v/>
      </c>
      <c r="F14" s="83"/>
      <c r="G14" s="21" t="str">
        <f t="shared" si="0"/>
        <v/>
      </c>
      <c r="H14" t="str">
        <f>_xlfn.XLOOKUP(A14,Admin!$A$2:$A$601,Admin!$F$2:$F$601,"",0)</f>
        <v/>
      </c>
      <c r="I14">
        <f>COUNTIF(H$7:H14,H14)</f>
        <v>3</v>
      </c>
      <c r="J14" t="str">
        <f>IF(F14=0,"",IF(I14&lt;2,COUNTIF(I$7:I14,"&lt;2"),0))</f>
        <v/>
      </c>
      <c r="K14" t="str">
        <f t="shared" si="1"/>
        <v/>
      </c>
      <c r="M14" s="45"/>
      <c r="N14" s="45"/>
      <c r="O14" s="45"/>
      <c r="P14" s="45"/>
      <c r="Q14" s="21" t="str">
        <f>_xlfn.XLOOKUP(M14,Admin!$A$2:$A$601,Admin!$F$2:$F$601,"",0)</f>
        <v/>
      </c>
      <c r="R14" s="83"/>
      <c r="S14" s="21" t="str">
        <f t="shared" si="2"/>
        <v/>
      </c>
      <c r="T14" t="str">
        <f>_xlfn.XLOOKUP(M14,Admin!$A$2:$A$601,Admin!$F$2:$F$601,"",0)</f>
        <v/>
      </c>
      <c r="U14">
        <f>COUNTIF(T$7:T14,T14)</f>
        <v>3</v>
      </c>
      <c r="V14" t="str">
        <f>IF(R14=0,"",IF(U14&lt;2,COUNTIF(U$7:U14,"&lt;2"),0))</f>
        <v/>
      </c>
      <c r="W14" t="str">
        <f t="shared" si="3"/>
        <v/>
      </c>
    </row>
    <row r="15" spans="1:23" x14ac:dyDescent="0.35">
      <c r="A15" s="45"/>
      <c r="B15" s="45"/>
      <c r="C15" s="45"/>
      <c r="D15" s="45"/>
      <c r="E15" s="21" t="str">
        <f>_xlfn.XLOOKUP(A15,Admin!$A$2:$A$601,Admin!$F$2:$F$601,"",0)</f>
        <v/>
      </c>
      <c r="F15" s="83"/>
      <c r="G15" s="21" t="str">
        <f t="shared" si="0"/>
        <v/>
      </c>
      <c r="H15" t="str">
        <f>_xlfn.XLOOKUP(A15,Admin!$A$2:$A$601,Admin!$F$2:$F$601,"",0)</f>
        <v/>
      </c>
      <c r="I15">
        <f>COUNTIF(H$7:H15,H15)</f>
        <v>4</v>
      </c>
      <c r="J15" t="str">
        <f>IF(F15=0,"",IF(I15&lt;2,COUNTIF(I$7:I15,"&lt;2"),0))</f>
        <v/>
      </c>
      <c r="K15" t="str">
        <f t="shared" si="1"/>
        <v/>
      </c>
      <c r="M15" s="45"/>
      <c r="N15" s="45"/>
      <c r="O15" s="45"/>
      <c r="P15" s="45"/>
      <c r="Q15" s="21" t="str">
        <f>_xlfn.XLOOKUP(M15,Admin!$A$2:$A$601,Admin!$F$2:$F$601,"",0)</f>
        <v/>
      </c>
      <c r="R15" s="83"/>
      <c r="S15" s="21" t="str">
        <f t="shared" si="2"/>
        <v/>
      </c>
      <c r="T15" t="str">
        <f>_xlfn.XLOOKUP(M15,Admin!$A$2:$A$601,Admin!$F$2:$F$601,"",0)</f>
        <v/>
      </c>
      <c r="U15">
        <f>COUNTIF(T$7:T15,T15)</f>
        <v>4</v>
      </c>
      <c r="V15" t="str">
        <f>IF(R15=0,"",IF(U15&lt;2,COUNTIF(U$7:U15,"&lt;2"),0))</f>
        <v/>
      </c>
      <c r="W15" t="str">
        <f t="shared" si="3"/>
        <v/>
      </c>
    </row>
    <row r="16" spans="1:23" x14ac:dyDescent="0.35">
      <c r="A16" s="45"/>
      <c r="B16" s="45"/>
      <c r="C16" s="45"/>
      <c r="D16" s="45"/>
      <c r="E16" s="21" t="str">
        <f>_xlfn.XLOOKUP(A16,Admin!$A$2:$A$601,Admin!$F$2:$F$601,"",0)</f>
        <v/>
      </c>
      <c r="F16" s="83"/>
      <c r="G16" s="21" t="str">
        <f t="shared" si="0"/>
        <v/>
      </c>
      <c r="H16" t="str">
        <f>_xlfn.XLOOKUP(A16,Admin!$A$2:$A$601,Admin!$F$2:$F$601,"",0)</f>
        <v/>
      </c>
      <c r="I16">
        <f>COUNTIF(H$7:H16,H16)</f>
        <v>5</v>
      </c>
      <c r="J16" t="str">
        <f>IF(F16=0,"",IF(I16&lt;2,COUNTIF(I$7:I16,"&lt;2"),0))</f>
        <v/>
      </c>
      <c r="K16" t="str">
        <f t="shared" si="1"/>
        <v/>
      </c>
      <c r="M16" s="45"/>
      <c r="N16" s="45"/>
      <c r="O16" s="45"/>
      <c r="P16" s="45"/>
      <c r="Q16" s="21" t="str">
        <f>_xlfn.XLOOKUP(M16,Admin!$A$2:$A$601,Admin!$F$2:$F$601,"",0)</f>
        <v/>
      </c>
      <c r="R16" s="83"/>
      <c r="S16" s="21" t="str">
        <f t="shared" si="2"/>
        <v/>
      </c>
      <c r="T16" t="str">
        <f>_xlfn.XLOOKUP(M16,Admin!$A$2:$A$601,Admin!$F$2:$F$601,"",0)</f>
        <v/>
      </c>
      <c r="U16">
        <f>COUNTIF(T$7:T16,T16)</f>
        <v>5</v>
      </c>
      <c r="V16" t="str">
        <f>IF(R16=0,"",IF(U16&lt;2,COUNTIF(U$7:U16,"&lt;2"),0))</f>
        <v/>
      </c>
      <c r="W16" t="str">
        <f t="shared" si="3"/>
        <v/>
      </c>
    </row>
    <row r="17" spans="1:23" x14ac:dyDescent="0.35">
      <c r="A17" s="45"/>
      <c r="B17" s="45"/>
      <c r="C17" s="45"/>
      <c r="D17" s="45"/>
      <c r="E17" s="21" t="str">
        <f>_xlfn.XLOOKUP(A17,Admin!$A$2:$A$601,Admin!$F$2:$F$601,"",0)</f>
        <v/>
      </c>
      <c r="F17" s="83"/>
      <c r="G17" s="21" t="str">
        <f t="shared" si="0"/>
        <v/>
      </c>
      <c r="H17" t="str">
        <f>_xlfn.XLOOKUP(A17,Admin!$A$2:$A$601,Admin!$F$2:$F$601,"",0)</f>
        <v/>
      </c>
      <c r="I17">
        <f>COUNTIF(H$7:H17,H17)</f>
        <v>6</v>
      </c>
      <c r="J17" t="str">
        <f>IF(F17=0,"",IF(I17&lt;2,COUNTIF(I$7:I17,"&lt;2"),0))</f>
        <v/>
      </c>
      <c r="K17" t="str">
        <f t="shared" si="1"/>
        <v/>
      </c>
      <c r="M17" s="45"/>
      <c r="N17" s="45"/>
      <c r="O17" s="45"/>
      <c r="P17" s="45"/>
      <c r="Q17" s="21" t="str">
        <f>_xlfn.XLOOKUP(M17,Admin!$A$2:$A$601,Admin!$F$2:$F$601,"",0)</f>
        <v/>
      </c>
      <c r="R17" s="83"/>
      <c r="S17" s="21" t="str">
        <f t="shared" si="2"/>
        <v/>
      </c>
      <c r="T17" t="str">
        <f>_xlfn.XLOOKUP(M17,Admin!$A$2:$A$601,Admin!$F$2:$F$601,"",0)</f>
        <v/>
      </c>
      <c r="U17">
        <f>COUNTIF(T$7:T17,T17)</f>
        <v>6</v>
      </c>
      <c r="V17" t="str">
        <f>IF(R17=0,"",IF(U17&lt;2,COUNTIF(U$7:U17,"&lt;2"),0))</f>
        <v/>
      </c>
      <c r="W17" t="str">
        <f t="shared" si="3"/>
        <v/>
      </c>
    </row>
    <row r="18" spans="1:23" x14ac:dyDescent="0.35">
      <c r="A18" s="45"/>
      <c r="B18" s="45"/>
      <c r="C18" s="45"/>
      <c r="D18" s="45"/>
      <c r="E18" s="21" t="str">
        <f>_xlfn.XLOOKUP(A18,Admin!$A$2:$A$601,Admin!$F$2:$F$601,"",0)</f>
        <v/>
      </c>
      <c r="F18" s="83"/>
      <c r="G18" s="21" t="str">
        <f t="shared" si="0"/>
        <v/>
      </c>
      <c r="H18" t="str">
        <f>_xlfn.XLOOKUP(A18,Admin!$A$2:$A$601,Admin!$F$2:$F$601,"",0)</f>
        <v/>
      </c>
      <c r="I18">
        <f>COUNTIF(H$7:H18,H18)</f>
        <v>7</v>
      </c>
      <c r="J18" t="str">
        <f>IF(F18=0,"",IF(I18&lt;2,COUNTIF(I$7:I18,"&lt;2"),0))</f>
        <v/>
      </c>
      <c r="K18" t="str">
        <f t="shared" si="1"/>
        <v/>
      </c>
      <c r="M18" s="45"/>
      <c r="N18" s="45"/>
      <c r="O18" s="45"/>
      <c r="P18" s="45"/>
      <c r="Q18" s="21" t="str">
        <f>_xlfn.XLOOKUP(M18,Admin!$A$2:$A$601,Admin!$F$2:$F$601,"",0)</f>
        <v/>
      </c>
      <c r="R18" s="83"/>
      <c r="S18" s="21" t="str">
        <f t="shared" si="2"/>
        <v/>
      </c>
      <c r="T18" t="str">
        <f>_xlfn.XLOOKUP(M18,Admin!$A$2:$A$601,Admin!$F$2:$F$601,"",0)</f>
        <v/>
      </c>
      <c r="U18">
        <f>COUNTIF(T$7:T18,T18)</f>
        <v>7</v>
      </c>
      <c r="V18" t="str">
        <f>IF(R18=0,"",IF(U18&lt;2,COUNTIF(U$7:U18,"&lt;2"),0))</f>
        <v/>
      </c>
      <c r="W18" t="str">
        <f t="shared" si="3"/>
        <v/>
      </c>
    </row>
    <row r="19" spans="1:23" x14ac:dyDescent="0.35">
      <c r="A19" s="45"/>
      <c r="B19" s="45"/>
      <c r="C19" s="45"/>
      <c r="D19" s="45"/>
      <c r="E19" s="21" t="str">
        <f>_xlfn.XLOOKUP(A19,Admin!$A$2:$A$601,Admin!$F$2:$F$601,"",0)</f>
        <v/>
      </c>
      <c r="F19" s="83"/>
      <c r="G19" s="21" t="str">
        <f t="shared" si="0"/>
        <v/>
      </c>
      <c r="H19" t="str">
        <f>_xlfn.XLOOKUP(A19,Admin!$A$2:$A$601,Admin!$F$2:$F$601,"",0)</f>
        <v/>
      </c>
      <c r="I19">
        <f>COUNTIF(H$7:H19,H19)</f>
        <v>8</v>
      </c>
      <c r="J19" t="str">
        <f>IF(F19=0,"",IF(I19&lt;2,COUNTIF(I$7:I19,"&lt;2"),0))</f>
        <v/>
      </c>
      <c r="K19" t="str">
        <f t="shared" si="1"/>
        <v/>
      </c>
      <c r="M19" s="45"/>
      <c r="N19" s="45"/>
      <c r="O19" s="45"/>
      <c r="P19" s="45"/>
      <c r="Q19" s="21" t="str">
        <f>_xlfn.XLOOKUP(M19,Admin!$A$2:$A$601,Admin!$F$2:$F$601,"",0)</f>
        <v/>
      </c>
      <c r="R19" s="83"/>
      <c r="S19" s="21" t="str">
        <f t="shared" si="2"/>
        <v/>
      </c>
      <c r="T19" t="str">
        <f>_xlfn.XLOOKUP(M19,Admin!$A$2:$A$601,Admin!$F$2:$F$601,"",0)</f>
        <v/>
      </c>
      <c r="U19">
        <f>COUNTIF(T$7:T19,T19)</f>
        <v>8</v>
      </c>
      <c r="V19" t="str">
        <f>IF(R19=0,"",IF(U19&lt;2,COUNTIF(U$7:U19,"&lt;2"),0))</f>
        <v/>
      </c>
      <c r="W19" t="str">
        <f t="shared" si="3"/>
        <v/>
      </c>
    </row>
    <row r="20" spans="1:23" x14ac:dyDescent="0.35">
      <c r="A20" s="45"/>
      <c r="B20" s="45"/>
      <c r="C20" s="45"/>
      <c r="D20" s="45"/>
      <c r="E20" s="21" t="str">
        <f>_xlfn.XLOOKUP(A20,Admin!$A$2:$A$601,Admin!$F$2:$F$601,"",0)</f>
        <v/>
      </c>
      <c r="F20" s="83"/>
      <c r="G20" s="21" t="str">
        <f t="shared" si="0"/>
        <v/>
      </c>
      <c r="H20" t="str">
        <f>_xlfn.XLOOKUP(A20,Admin!$A$2:$A$601,Admin!$F$2:$F$601,"",0)</f>
        <v/>
      </c>
      <c r="I20">
        <f>COUNTIF(H$7:H20,H20)</f>
        <v>9</v>
      </c>
      <c r="J20" t="str">
        <f>IF(F20=0,"",IF(I20&lt;2,COUNTIF(I$7:I20,"&lt;2"),0))</f>
        <v/>
      </c>
      <c r="K20" t="str">
        <f t="shared" si="1"/>
        <v/>
      </c>
      <c r="M20" s="45"/>
      <c r="N20" s="45"/>
      <c r="O20" s="45"/>
      <c r="P20" s="45"/>
      <c r="Q20" s="21" t="str">
        <f>_xlfn.XLOOKUP(M20,Admin!$A$2:$A$601,Admin!$F$2:$F$601,"",0)</f>
        <v/>
      </c>
      <c r="R20" s="83"/>
      <c r="S20" s="21" t="str">
        <f t="shared" si="2"/>
        <v/>
      </c>
      <c r="T20" t="str">
        <f>_xlfn.XLOOKUP(M20,Admin!$A$2:$A$601,Admin!$F$2:$F$601,"",0)</f>
        <v/>
      </c>
      <c r="U20">
        <f>COUNTIF(T$7:T20,T20)</f>
        <v>9</v>
      </c>
      <c r="V20" t="str">
        <f>IF(R20=0,"",IF(U20&lt;2,COUNTIF(U$7:U20,"&lt;2"),0))</f>
        <v/>
      </c>
      <c r="W20" t="str">
        <f t="shared" si="3"/>
        <v/>
      </c>
    </row>
    <row r="21" spans="1:23" x14ac:dyDescent="0.35">
      <c r="A21" s="45"/>
      <c r="B21" s="45"/>
      <c r="C21" s="45"/>
      <c r="D21" s="45"/>
      <c r="E21" s="21" t="str">
        <f>_xlfn.XLOOKUP(A21,Admin!$A$2:$A$601,Admin!$F$2:$F$601,"",0)</f>
        <v/>
      </c>
      <c r="F21" s="83"/>
      <c r="G21" s="21" t="str">
        <f t="shared" si="0"/>
        <v/>
      </c>
      <c r="H21" t="str">
        <f>_xlfn.XLOOKUP(A21,Admin!$A$2:$A$601,Admin!$F$2:$F$601,"",0)</f>
        <v/>
      </c>
      <c r="M21" s="45"/>
      <c r="N21" s="45"/>
      <c r="O21" s="45"/>
      <c r="P21" s="45"/>
      <c r="Q21" s="21" t="str">
        <f>_xlfn.XLOOKUP(M21,Admin!$A$2:$A$601,Admin!$F$2:$F$601,"",0)</f>
        <v/>
      </c>
      <c r="R21" s="83"/>
      <c r="S21" s="21" t="str">
        <f t="shared" si="2"/>
        <v/>
      </c>
      <c r="T21" t="str">
        <f>_xlfn.XLOOKUP(M21,Admin!$A$2:$A$601,Admin!$F$2:$F$601,"",0)</f>
        <v/>
      </c>
    </row>
    <row r="22" spans="1:23" x14ac:dyDescent="0.35">
      <c r="A22" s="45"/>
      <c r="B22" s="45"/>
      <c r="C22" s="45"/>
      <c r="D22" s="45"/>
      <c r="E22" s="21" t="str">
        <f>_xlfn.XLOOKUP(A22,Admin!$A$2:$A$601,Admin!$F$2:$F$601,"",0)</f>
        <v/>
      </c>
      <c r="F22" s="83"/>
      <c r="G22" s="21" t="str">
        <f t="shared" si="0"/>
        <v/>
      </c>
      <c r="H22" t="str">
        <f>_xlfn.XLOOKUP(A22,Admin!$A$2:$A$601,Admin!$F$2:$F$601,"",0)</f>
        <v/>
      </c>
      <c r="M22" s="45"/>
      <c r="N22" s="45"/>
      <c r="O22" s="45"/>
      <c r="P22" s="45"/>
      <c r="Q22" s="21" t="str">
        <f>_xlfn.XLOOKUP(M22,Admin!$A$2:$A$601,Admin!$F$2:$F$601,"",0)</f>
        <v/>
      </c>
      <c r="R22" s="83"/>
      <c r="S22" s="21" t="str">
        <f t="shared" si="2"/>
        <v/>
      </c>
      <c r="T22" t="str">
        <f>_xlfn.XLOOKUP(M22,Admin!$A$2:$A$601,Admin!$F$2:$F$601,"",0)</f>
        <v/>
      </c>
    </row>
    <row r="23" spans="1:23" x14ac:dyDescent="0.35">
      <c r="A23" s="45"/>
      <c r="B23" s="45"/>
      <c r="C23" s="45"/>
      <c r="D23" s="45"/>
      <c r="E23" s="21" t="str">
        <f>_xlfn.XLOOKUP(A23,Admin!$A$2:$A$601,Admin!$F$2:$F$601,"",0)</f>
        <v/>
      </c>
      <c r="F23" s="83"/>
      <c r="G23" s="21" t="str">
        <f t="shared" si="0"/>
        <v/>
      </c>
      <c r="H23" t="str">
        <f>_xlfn.XLOOKUP(A23,Admin!$A$2:$A$601,Admin!$F$2:$F$601,"",0)</f>
        <v/>
      </c>
      <c r="M23" s="45"/>
      <c r="N23" s="45"/>
      <c r="O23" s="45"/>
      <c r="P23" s="45"/>
      <c r="Q23" s="21" t="str">
        <f>_xlfn.XLOOKUP(M23,Admin!$A$2:$A$601,Admin!$F$2:$F$601,"",0)</f>
        <v/>
      </c>
      <c r="R23" s="83"/>
      <c r="S23" s="21" t="str">
        <f t="shared" si="2"/>
        <v/>
      </c>
      <c r="T23" t="str">
        <f>_xlfn.XLOOKUP(M23,Admin!$A$2:$A$601,Admin!$F$2:$F$601,"",0)</f>
        <v/>
      </c>
    </row>
    <row r="24" spans="1:23" x14ac:dyDescent="0.35">
      <c r="A24" s="45"/>
      <c r="B24" s="45"/>
      <c r="C24" s="45"/>
      <c r="D24" s="45"/>
      <c r="E24" s="21" t="str">
        <f>_xlfn.XLOOKUP(A24,Admin!$A$2:$A$601,Admin!$F$2:$F$601,"",0)</f>
        <v/>
      </c>
      <c r="F24" s="83"/>
      <c r="G24" s="21" t="str">
        <f t="shared" ref="G24:G50" si="4">IFERROR(RANK(F24,F$7:F$50,1),"")</f>
        <v/>
      </c>
      <c r="H24" t="str">
        <f>_xlfn.XLOOKUP(A24,Admin!$A$2:$A$601,Admin!$F$2:$F$601,"",0)</f>
        <v/>
      </c>
      <c r="M24" s="45"/>
      <c r="N24" s="45"/>
      <c r="O24" s="45"/>
      <c r="P24" s="45"/>
      <c r="Q24" s="21" t="str">
        <f>_xlfn.XLOOKUP(M24,Admin!$A$2:$A$601,Admin!$F$2:$F$601,"",0)</f>
        <v/>
      </c>
      <c r="R24" s="83"/>
      <c r="S24" s="21" t="str">
        <f t="shared" ref="S24:S50" si="5">IFERROR(RANK(R24,R$7:R$50,1),"")</f>
        <v/>
      </c>
      <c r="T24" t="str">
        <f>_xlfn.XLOOKUP(M24,Admin!$A$2:$A$601,Admin!$F$2:$F$601,"",0)</f>
        <v/>
      </c>
    </row>
    <row r="25" spans="1:23" x14ac:dyDescent="0.35">
      <c r="A25" s="45"/>
      <c r="B25" s="45"/>
      <c r="C25" s="45"/>
      <c r="D25" s="45"/>
      <c r="E25" s="21" t="str">
        <f>_xlfn.XLOOKUP(A25,Admin!$A$2:$A$601,Admin!$F$2:$F$601,"",0)</f>
        <v/>
      </c>
      <c r="F25" s="83"/>
      <c r="G25" s="21" t="str">
        <f t="shared" si="4"/>
        <v/>
      </c>
      <c r="H25" t="str">
        <f>_xlfn.XLOOKUP(A25,Admin!$A$2:$A$601,Admin!$F$2:$F$601,"",0)</f>
        <v/>
      </c>
      <c r="M25" s="45"/>
      <c r="N25" s="45"/>
      <c r="O25" s="45"/>
      <c r="P25" s="45"/>
      <c r="Q25" s="21" t="str">
        <f>_xlfn.XLOOKUP(M25,Admin!$A$2:$A$601,Admin!$F$2:$F$601,"",0)</f>
        <v/>
      </c>
      <c r="R25" s="83"/>
      <c r="S25" s="21" t="str">
        <f t="shared" si="5"/>
        <v/>
      </c>
      <c r="T25" t="str">
        <f>_xlfn.XLOOKUP(M25,Admin!$A$2:$A$601,Admin!$F$2:$F$601,"",0)</f>
        <v/>
      </c>
    </row>
    <row r="26" spans="1:23" x14ac:dyDescent="0.35">
      <c r="A26" s="45"/>
      <c r="B26" s="45"/>
      <c r="C26" s="45"/>
      <c r="D26" s="45"/>
      <c r="E26" s="21" t="str">
        <f>_xlfn.XLOOKUP(A26,Admin!$A$2:$A$601,Admin!$F$2:$F$601,"",0)</f>
        <v/>
      </c>
      <c r="F26" s="83"/>
      <c r="G26" s="21" t="str">
        <f t="shared" si="4"/>
        <v/>
      </c>
      <c r="H26" t="str">
        <f>_xlfn.XLOOKUP(A26,Admin!$A$2:$A$601,Admin!$F$2:$F$601,"",0)</f>
        <v/>
      </c>
      <c r="M26" s="45"/>
      <c r="N26" s="45"/>
      <c r="O26" s="45"/>
      <c r="P26" s="45"/>
      <c r="Q26" s="21" t="str">
        <f>_xlfn.XLOOKUP(M26,Admin!$A$2:$A$601,Admin!$F$2:$F$601,"",0)</f>
        <v/>
      </c>
      <c r="R26" s="83"/>
      <c r="S26" s="21" t="str">
        <f t="shared" si="5"/>
        <v/>
      </c>
      <c r="T26" t="str">
        <f>_xlfn.XLOOKUP(M26,Admin!$A$2:$A$601,Admin!$F$2:$F$601,"",0)</f>
        <v/>
      </c>
    </row>
    <row r="27" spans="1:23" x14ac:dyDescent="0.35">
      <c r="A27" s="45"/>
      <c r="B27" s="45"/>
      <c r="C27" s="45"/>
      <c r="D27" s="45"/>
      <c r="E27" s="21" t="str">
        <f>_xlfn.XLOOKUP(A27,Admin!$A$2:$A$601,Admin!$F$2:$F$601,"",0)</f>
        <v/>
      </c>
      <c r="F27" s="83"/>
      <c r="G27" s="21" t="str">
        <f t="shared" si="4"/>
        <v/>
      </c>
      <c r="H27" t="str">
        <f>_xlfn.XLOOKUP(A27,Admin!$A$2:$A$601,Admin!$F$2:$F$601,"",0)</f>
        <v/>
      </c>
      <c r="M27" s="45"/>
      <c r="N27" s="45"/>
      <c r="O27" s="45"/>
      <c r="P27" s="45"/>
      <c r="Q27" s="21" t="str">
        <f>_xlfn.XLOOKUP(M27,Admin!$A$2:$A$601,Admin!$F$2:$F$601,"",0)</f>
        <v/>
      </c>
      <c r="R27" s="83"/>
      <c r="S27" s="21" t="str">
        <f t="shared" si="5"/>
        <v/>
      </c>
      <c r="T27" t="str">
        <f>_xlfn.XLOOKUP(M27,Admin!$A$2:$A$601,Admin!$F$2:$F$601,"",0)</f>
        <v/>
      </c>
    </row>
    <row r="28" spans="1:23" x14ac:dyDescent="0.35">
      <c r="A28" s="45"/>
      <c r="B28" s="45"/>
      <c r="C28" s="45"/>
      <c r="D28" s="45"/>
      <c r="E28" s="21" t="str">
        <f>_xlfn.XLOOKUP(A28,Admin!$A$2:$A$601,Admin!$F$2:$F$601,"",0)</f>
        <v/>
      </c>
      <c r="F28" s="83"/>
      <c r="G28" s="21" t="str">
        <f t="shared" si="4"/>
        <v/>
      </c>
      <c r="H28" t="str">
        <f>_xlfn.XLOOKUP(A28,Admin!$A$2:$A$601,Admin!$F$2:$F$601,"",0)</f>
        <v/>
      </c>
      <c r="M28" s="45"/>
      <c r="N28" s="45"/>
      <c r="O28" s="45"/>
      <c r="P28" s="45"/>
      <c r="Q28" s="21" t="str">
        <f>_xlfn.XLOOKUP(M28,Admin!$A$2:$A$601,Admin!$F$2:$F$601,"",0)</f>
        <v/>
      </c>
      <c r="R28" s="83"/>
      <c r="S28" s="21" t="str">
        <f t="shared" si="5"/>
        <v/>
      </c>
      <c r="T28" t="str">
        <f>_xlfn.XLOOKUP(M28,Admin!$A$2:$A$601,Admin!$F$2:$F$601,"",0)</f>
        <v/>
      </c>
    </row>
    <row r="29" spans="1:23" x14ac:dyDescent="0.35">
      <c r="A29" s="45"/>
      <c r="B29" s="45"/>
      <c r="C29" s="45"/>
      <c r="D29" s="45"/>
      <c r="E29" s="21" t="str">
        <f>_xlfn.XLOOKUP(A29,Admin!$A$2:$A$601,Admin!$F$2:$F$601,"",0)</f>
        <v/>
      </c>
      <c r="F29" s="83"/>
      <c r="G29" s="21" t="str">
        <f t="shared" si="4"/>
        <v/>
      </c>
      <c r="H29" t="str">
        <f>_xlfn.XLOOKUP(A29,Admin!$A$2:$A$601,Admin!$F$2:$F$601,"",0)</f>
        <v/>
      </c>
      <c r="M29" s="45"/>
      <c r="N29" s="45"/>
      <c r="O29" s="45"/>
      <c r="P29" s="45"/>
      <c r="Q29" s="21" t="str">
        <f>_xlfn.XLOOKUP(M29,Admin!$A$2:$A$601,Admin!$F$2:$F$601,"",0)</f>
        <v/>
      </c>
      <c r="R29" s="83"/>
      <c r="S29" s="21" t="str">
        <f t="shared" si="5"/>
        <v/>
      </c>
      <c r="T29" t="str">
        <f>_xlfn.XLOOKUP(M29,Admin!$A$2:$A$601,Admin!$F$2:$F$601,"",0)</f>
        <v/>
      </c>
    </row>
    <row r="30" spans="1:23" x14ac:dyDescent="0.35">
      <c r="A30" s="45"/>
      <c r="B30" s="45"/>
      <c r="C30" s="45"/>
      <c r="D30" s="45"/>
      <c r="E30" s="21" t="str">
        <f>_xlfn.XLOOKUP(A30,Admin!$A$2:$A$601,Admin!$F$2:$F$601,"",0)</f>
        <v/>
      </c>
      <c r="F30" s="83"/>
      <c r="G30" s="21" t="str">
        <f t="shared" si="4"/>
        <v/>
      </c>
      <c r="H30" t="str">
        <f>_xlfn.XLOOKUP(A30,Admin!$A$2:$A$601,Admin!$F$2:$F$601,"",0)</f>
        <v/>
      </c>
      <c r="M30" s="45"/>
      <c r="N30" s="45"/>
      <c r="O30" s="45"/>
      <c r="P30" s="45"/>
      <c r="Q30" s="21" t="str">
        <f>_xlfn.XLOOKUP(M30,Admin!$A$2:$A$601,Admin!$F$2:$F$601,"",0)</f>
        <v/>
      </c>
      <c r="R30" s="83"/>
      <c r="S30" s="21" t="str">
        <f t="shared" si="5"/>
        <v/>
      </c>
      <c r="T30" t="str">
        <f>_xlfn.XLOOKUP(M30,Admin!$A$2:$A$601,Admin!$F$2:$F$601,"",0)</f>
        <v/>
      </c>
    </row>
    <row r="31" spans="1:23" x14ac:dyDescent="0.35">
      <c r="A31" s="45"/>
      <c r="B31" s="45"/>
      <c r="C31" s="45"/>
      <c r="D31" s="45"/>
      <c r="E31" s="21" t="str">
        <f>_xlfn.XLOOKUP(A31,Admin!$A$2:$A$601,Admin!$F$2:$F$601,"",0)</f>
        <v/>
      </c>
      <c r="F31" s="83"/>
      <c r="G31" s="21" t="str">
        <f t="shared" si="4"/>
        <v/>
      </c>
      <c r="H31" t="str">
        <f>_xlfn.XLOOKUP(A31,Admin!$A$2:$A$601,Admin!$F$2:$F$601,"",0)</f>
        <v/>
      </c>
      <c r="M31" s="45"/>
      <c r="N31" s="45"/>
      <c r="O31" s="45"/>
      <c r="P31" s="45"/>
      <c r="Q31" s="21" t="str">
        <f>_xlfn.XLOOKUP(M31,Admin!$A$2:$A$601,Admin!$F$2:$F$601,"",0)</f>
        <v/>
      </c>
      <c r="R31" s="83"/>
      <c r="S31" s="21" t="str">
        <f t="shared" si="5"/>
        <v/>
      </c>
      <c r="T31" t="str">
        <f>_xlfn.XLOOKUP(M31,Admin!$A$2:$A$601,Admin!$F$2:$F$601,"",0)</f>
        <v/>
      </c>
    </row>
    <row r="32" spans="1:23" x14ac:dyDescent="0.35">
      <c r="A32" s="45"/>
      <c r="B32" s="45"/>
      <c r="C32" s="45"/>
      <c r="D32" s="45"/>
      <c r="E32" s="21" t="str">
        <f>_xlfn.XLOOKUP(A32,Admin!$A$2:$A$601,Admin!$F$2:$F$601,"",0)</f>
        <v/>
      </c>
      <c r="F32" s="83"/>
      <c r="G32" s="21" t="str">
        <f t="shared" si="4"/>
        <v/>
      </c>
      <c r="H32" t="str">
        <f>_xlfn.XLOOKUP(A32,Admin!$A$2:$A$601,Admin!$F$2:$F$601,"",0)</f>
        <v/>
      </c>
      <c r="M32" s="45"/>
      <c r="N32" s="45"/>
      <c r="O32" s="45"/>
      <c r="P32" s="45"/>
      <c r="Q32" s="21" t="str">
        <f>_xlfn.XLOOKUP(M32,Admin!$A$2:$A$601,Admin!$F$2:$F$601,"",0)</f>
        <v/>
      </c>
      <c r="R32" s="83"/>
      <c r="S32" s="21" t="str">
        <f t="shared" si="5"/>
        <v/>
      </c>
      <c r="T32" t="str">
        <f>_xlfn.XLOOKUP(M32,Admin!$A$2:$A$601,Admin!$F$2:$F$601,"",0)</f>
        <v/>
      </c>
    </row>
    <row r="33" spans="1:20" x14ac:dyDescent="0.35">
      <c r="A33" s="45"/>
      <c r="B33" s="45"/>
      <c r="C33" s="45"/>
      <c r="D33" s="45"/>
      <c r="E33" s="21" t="str">
        <f>_xlfn.XLOOKUP(A33,Admin!$A$2:$A$601,Admin!$F$2:$F$601,"",0)</f>
        <v/>
      </c>
      <c r="F33" s="83"/>
      <c r="G33" s="21" t="str">
        <f t="shared" si="4"/>
        <v/>
      </c>
      <c r="H33" t="str">
        <f>_xlfn.XLOOKUP(A33,Admin!$A$2:$A$601,Admin!$F$2:$F$601,"",0)</f>
        <v/>
      </c>
      <c r="M33" s="45"/>
      <c r="N33" s="45"/>
      <c r="O33" s="45"/>
      <c r="P33" s="45"/>
      <c r="Q33" s="21" t="str">
        <f>_xlfn.XLOOKUP(M33,Admin!$A$2:$A$601,Admin!$F$2:$F$601,"",0)</f>
        <v/>
      </c>
      <c r="R33" s="83"/>
      <c r="S33" s="21" t="str">
        <f t="shared" si="5"/>
        <v/>
      </c>
      <c r="T33" t="str">
        <f>_xlfn.XLOOKUP(M33,Admin!$A$2:$A$601,Admin!$F$2:$F$601,"",0)</f>
        <v/>
      </c>
    </row>
    <row r="34" spans="1:20" x14ac:dyDescent="0.35">
      <c r="A34" s="45"/>
      <c r="B34" s="45"/>
      <c r="C34" s="45"/>
      <c r="D34" s="45"/>
      <c r="E34" s="21" t="str">
        <f>_xlfn.XLOOKUP(A34,Admin!$A$2:$A$601,Admin!$F$2:$F$601,"",0)</f>
        <v/>
      </c>
      <c r="F34" s="83"/>
      <c r="G34" s="21" t="str">
        <f t="shared" si="4"/>
        <v/>
      </c>
      <c r="H34" t="str">
        <f>_xlfn.XLOOKUP(A34,Admin!$A$2:$A$601,Admin!$F$2:$F$601,"",0)</f>
        <v/>
      </c>
      <c r="M34" s="45"/>
      <c r="N34" s="45"/>
      <c r="O34" s="45"/>
      <c r="P34" s="45"/>
      <c r="Q34" s="21" t="str">
        <f>_xlfn.XLOOKUP(M34,Admin!$A$2:$A$601,Admin!$F$2:$F$601,"",0)</f>
        <v/>
      </c>
      <c r="R34" s="83"/>
      <c r="S34" s="21" t="str">
        <f t="shared" si="5"/>
        <v/>
      </c>
      <c r="T34" t="str">
        <f>_xlfn.XLOOKUP(M34,Admin!$A$2:$A$601,Admin!$F$2:$F$601,"",0)</f>
        <v/>
      </c>
    </row>
    <row r="35" spans="1:20" x14ac:dyDescent="0.35">
      <c r="A35" s="45"/>
      <c r="B35" s="45"/>
      <c r="C35" s="45"/>
      <c r="D35" s="45"/>
      <c r="E35" s="21" t="str">
        <f>_xlfn.XLOOKUP(A35,Admin!$A$2:$A$601,Admin!$F$2:$F$601,"",0)</f>
        <v/>
      </c>
      <c r="F35" s="83"/>
      <c r="G35" s="21" t="str">
        <f t="shared" si="4"/>
        <v/>
      </c>
      <c r="H35" t="str">
        <f>_xlfn.XLOOKUP(A35,Admin!$A$2:$A$601,Admin!$F$2:$F$601,"",0)</f>
        <v/>
      </c>
      <c r="M35" s="45"/>
      <c r="N35" s="45"/>
      <c r="O35" s="45"/>
      <c r="P35" s="45"/>
      <c r="Q35" s="21" t="str">
        <f>_xlfn.XLOOKUP(M35,Admin!$A$2:$A$601,Admin!$F$2:$F$601,"",0)</f>
        <v/>
      </c>
      <c r="R35" s="83"/>
      <c r="S35" s="21" t="str">
        <f t="shared" si="5"/>
        <v/>
      </c>
      <c r="T35" t="str">
        <f>_xlfn.XLOOKUP(M35,Admin!$A$2:$A$601,Admin!$F$2:$F$601,"",0)</f>
        <v/>
      </c>
    </row>
    <row r="36" spans="1:20" x14ac:dyDescent="0.35">
      <c r="A36" s="45"/>
      <c r="B36" s="45"/>
      <c r="C36" s="45"/>
      <c r="D36" s="45"/>
      <c r="E36" s="21" t="str">
        <f>_xlfn.XLOOKUP(A36,Admin!$A$2:$A$601,Admin!$F$2:$F$601,"",0)</f>
        <v/>
      </c>
      <c r="F36" s="83"/>
      <c r="G36" s="21" t="str">
        <f t="shared" si="4"/>
        <v/>
      </c>
      <c r="H36" t="str">
        <f>_xlfn.XLOOKUP(A36,Admin!$A$2:$A$601,Admin!$F$2:$F$601,"",0)</f>
        <v/>
      </c>
      <c r="M36" s="45"/>
      <c r="N36" s="45"/>
      <c r="O36" s="45"/>
      <c r="P36" s="45"/>
      <c r="Q36" s="21" t="str">
        <f>_xlfn.XLOOKUP(M36,Admin!$A$2:$A$601,Admin!$F$2:$F$601,"",0)</f>
        <v/>
      </c>
      <c r="R36" s="83"/>
      <c r="S36" s="21" t="str">
        <f t="shared" si="5"/>
        <v/>
      </c>
      <c r="T36" t="str">
        <f>_xlfn.XLOOKUP(M36,Admin!$A$2:$A$601,Admin!$F$2:$F$601,"",0)</f>
        <v/>
      </c>
    </row>
    <row r="37" spans="1:20" x14ac:dyDescent="0.35">
      <c r="A37" s="45"/>
      <c r="B37" s="45"/>
      <c r="C37" s="45"/>
      <c r="D37" s="45"/>
      <c r="E37" s="21" t="str">
        <f>_xlfn.XLOOKUP(A37,Admin!$A$2:$A$601,Admin!$F$2:$F$601,"",0)</f>
        <v/>
      </c>
      <c r="F37" s="83"/>
      <c r="G37" s="21" t="str">
        <f t="shared" si="4"/>
        <v/>
      </c>
      <c r="H37" t="str">
        <f>_xlfn.XLOOKUP(A37,Admin!$A$2:$A$601,Admin!$F$2:$F$601,"",0)</f>
        <v/>
      </c>
      <c r="M37" s="45"/>
      <c r="N37" s="45"/>
      <c r="O37" s="45"/>
      <c r="P37" s="45"/>
      <c r="Q37" s="21" t="str">
        <f>_xlfn.XLOOKUP(M37,Admin!$A$2:$A$601,Admin!$F$2:$F$601,"",0)</f>
        <v/>
      </c>
      <c r="R37" s="83"/>
      <c r="S37" s="21" t="str">
        <f t="shared" si="5"/>
        <v/>
      </c>
      <c r="T37" t="str">
        <f>_xlfn.XLOOKUP(M37,Admin!$A$2:$A$601,Admin!$F$2:$F$601,"",0)</f>
        <v/>
      </c>
    </row>
    <row r="38" spans="1:20" x14ac:dyDescent="0.35">
      <c r="A38" s="45"/>
      <c r="B38" s="45"/>
      <c r="C38" s="45"/>
      <c r="D38" s="45"/>
      <c r="E38" s="21" t="str">
        <f>_xlfn.XLOOKUP(A38,Admin!$A$2:$A$601,Admin!$F$2:$F$601,"",0)</f>
        <v/>
      </c>
      <c r="F38" s="83"/>
      <c r="G38" s="21" t="str">
        <f t="shared" si="4"/>
        <v/>
      </c>
      <c r="H38" t="str">
        <f>_xlfn.XLOOKUP(A38,Admin!$A$2:$A$601,Admin!$F$2:$F$601,"",0)</f>
        <v/>
      </c>
      <c r="M38" s="45"/>
      <c r="N38" s="45"/>
      <c r="O38" s="45"/>
      <c r="P38" s="45"/>
      <c r="Q38" s="21" t="str">
        <f>_xlfn.XLOOKUP(M38,Admin!$A$2:$A$601,Admin!$F$2:$F$601,"",0)</f>
        <v/>
      </c>
      <c r="R38" s="83"/>
      <c r="S38" s="21" t="str">
        <f t="shared" si="5"/>
        <v/>
      </c>
      <c r="T38" t="str">
        <f>_xlfn.XLOOKUP(M38,Admin!$A$2:$A$601,Admin!$F$2:$F$601,"",0)</f>
        <v/>
      </c>
    </row>
    <row r="39" spans="1:20" x14ac:dyDescent="0.35">
      <c r="A39" s="45"/>
      <c r="B39" s="45"/>
      <c r="C39" s="45"/>
      <c r="D39" s="45"/>
      <c r="E39" s="21" t="str">
        <f>_xlfn.XLOOKUP(A39,Admin!$A$2:$A$601,Admin!$F$2:$F$601,"",0)</f>
        <v/>
      </c>
      <c r="F39" s="83"/>
      <c r="G39" s="21" t="str">
        <f t="shared" si="4"/>
        <v/>
      </c>
      <c r="H39" t="str">
        <f>_xlfn.XLOOKUP(A39,Admin!$A$2:$A$601,Admin!$F$2:$F$601,"",0)</f>
        <v/>
      </c>
      <c r="M39" s="45"/>
      <c r="N39" s="45"/>
      <c r="O39" s="45"/>
      <c r="P39" s="45"/>
      <c r="Q39" s="21" t="str">
        <f>_xlfn.XLOOKUP(M39,Admin!$A$2:$A$601,Admin!$F$2:$F$601,"",0)</f>
        <v/>
      </c>
      <c r="R39" s="83"/>
      <c r="S39" s="21" t="str">
        <f t="shared" si="5"/>
        <v/>
      </c>
      <c r="T39" t="str">
        <f>_xlfn.XLOOKUP(M39,Admin!$A$2:$A$601,Admin!$F$2:$F$601,"",0)</f>
        <v/>
      </c>
    </row>
    <row r="40" spans="1:20" x14ac:dyDescent="0.35">
      <c r="A40" s="45"/>
      <c r="B40" s="45"/>
      <c r="C40" s="45"/>
      <c r="D40" s="45"/>
      <c r="E40" s="21" t="str">
        <f>_xlfn.XLOOKUP(A40,Admin!$A$2:$A$601,Admin!$F$2:$F$601,"",0)</f>
        <v/>
      </c>
      <c r="F40" s="83"/>
      <c r="G40" s="21" t="str">
        <f t="shared" si="4"/>
        <v/>
      </c>
      <c r="H40" t="str">
        <f>_xlfn.XLOOKUP(A40,Admin!$A$2:$A$601,Admin!$F$2:$F$601,"",0)</f>
        <v/>
      </c>
      <c r="M40" s="45"/>
      <c r="N40" s="45"/>
      <c r="O40" s="45"/>
      <c r="P40" s="45"/>
      <c r="Q40" s="21" t="str">
        <f>_xlfn.XLOOKUP(M40,Admin!$A$2:$A$601,Admin!$F$2:$F$601,"",0)</f>
        <v/>
      </c>
      <c r="R40" s="83"/>
      <c r="S40" s="21" t="str">
        <f t="shared" si="5"/>
        <v/>
      </c>
      <c r="T40" t="str">
        <f>_xlfn.XLOOKUP(M40,Admin!$A$2:$A$601,Admin!$F$2:$F$601,"",0)</f>
        <v/>
      </c>
    </row>
    <row r="41" spans="1:20" x14ac:dyDescent="0.35">
      <c r="A41" s="45"/>
      <c r="B41" s="45"/>
      <c r="C41" s="45"/>
      <c r="D41" s="45"/>
      <c r="E41" s="21" t="str">
        <f>_xlfn.XLOOKUP(A41,Admin!$A$2:$A$601,Admin!$F$2:$F$601,"",0)</f>
        <v/>
      </c>
      <c r="F41" s="83"/>
      <c r="G41" s="21" t="str">
        <f t="shared" si="4"/>
        <v/>
      </c>
      <c r="H41" t="str">
        <f>_xlfn.XLOOKUP(A41,Admin!$A$2:$A$601,Admin!$F$2:$F$601,"",0)</f>
        <v/>
      </c>
      <c r="M41" s="45"/>
      <c r="N41" s="45"/>
      <c r="O41" s="45"/>
      <c r="P41" s="45"/>
      <c r="Q41" s="21" t="str">
        <f>_xlfn.XLOOKUP(M41,Admin!$A$2:$A$601,Admin!$F$2:$F$601,"",0)</f>
        <v/>
      </c>
      <c r="R41" s="83"/>
      <c r="S41" s="21" t="str">
        <f t="shared" si="5"/>
        <v/>
      </c>
      <c r="T41" t="str">
        <f>_xlfn.XLOOKUP(M41,Admin!$A$2:$A$601,Admin!$F$2:$F$601,"",0)</f>
        <v/>
      </c>
    </row>
    <row r="42" spans="1:20" x14ac:dyDescent="0.35">
      <c r="A42" s="45"/>
      <c r="B42" s="45"/>
      <c r="C42" s="45"/>
      <c r="D42" s="45"/>
      <c r="E42" s="21" t="str">
        <f>_xlfn.XLOOKUP(A42,Admin!$A$2:$A$601,Admin!$F$2:$F$601,"",0)</f>
        <v/>
      </c>
      <c r="F42" s="83"/>
      <c r="G42" s="21" t="str">
        <f t="shared" si="4"/>
        <v/>
      </c>
      <c r="H42" t="str">
        <f>_xlfn.XLOOKUP(A42,Admin!$A$2:$A$601,Admin!$F$2:$F$601,"",0)</f>
        <v/>
      </c>
      <c r="M42" s="45"/>
      <c r="N42" s="45"/>
      <c r="O42" s="45"/>
      <c r="P42" s="45"/>
      <c r="Q42" s="21" t="str">
        <f>_xlfn.XLOOKUP(M42,Admin!$A$2:$A$601,Admin!$F$2:$F$601,"",0)</f>
        <v/>
      </c>
      <c r="R42" s="83"/>
      <c r="S42" s="21" t="str">
        <f t="shared" si="5"/>
        <v/>
      </c>
      <c r="T42" t="str">
        <f>_xlfn.XLOOKUP(M42,Admin!$A$2:$A$601,Admin!$F$2:$F$601,"",0)</f>
        <v/>
      </c>
    </row>
    <row r="43" spans="1:20" x14ac:dyDescent="0.35">
      <c r="A43" s="45"/>
      <c r="B43" s="45"/>
      <c r="C43" s="45"/>
      <c r="D43" s="45"/>
      <c r="E43" s="21" t="str">
        <f>_xlfn.XLOOKUP(A43,Admin!$A$2:$A$601,Admin!$F$2:$F$601,"",0)</f>
        <v/>
      </c>
      <c r="F43" s="83"/>
      <c r="G43" s="21" t="str">
        <f t="shared" si="4"/>
        <v/>
      </c>
      <c r="H43" t="str">
        <f>_xlfn.XLOOKUP(A43,Admin!$A$2:$A$601,Admin!$F$2:$F$601,"",0)</f>
        <v/>
      </c>
      <c r="M43" s="45"/>
      <c r="N43" s="45"/>
      <c r="O43" s="45"/>
      <c r="P43" s="45"/>
      <c r="Q43" s="21" t="str">
        <f>_xlfn.XLOOKUP(M43,Admin!$A$2:$A$601,Admin!$F$2:$F$601,"",0)</f>
        <v/>
      </c>
      <c r="R43" s="83"/>
      <c r="S43" s="21" t="str">
        <f t="shared" si="5"/>
        <v/>
      </c>
      <c r="T43" t="str">
        <f>_xlfn.XLOOKUP(M43,Admin!$A$2:$A$601,Admin!$F$2:$F$601,"",0)</f>
        <v/>
      </c>
    </row>
    <row r="44" spans="1:20" x14ac:dyDescent="0.35">
      <c r="A44" s="45"/>
      <c r="B44" s="45"/>
      <c r="C44" s="45"/>
      <c r="D44" s="45"/>
      <c r="E44" s="21" t="str">
        <f>_xlfn.XLOOKUP(A44,Admin!$A$2:$A$601,Admin!$F$2:$F$601,"",0)</f>
        <v/>
      </c>
      <c r="F44" s="83"/>
      <c r="G44" s="21" t="str">
        <f t="shared" si="4"/>
        <v/>
      </c>
      <c r="H44" t="str">
        <f>_xlfn.XLOOKUP(A44,Admin!$A$2:$A$601,Admin!$F$2:$F$601,"",0)</f>
        <v/>
      </c>
      <c r="M44" s="45"/>
      <c r="N44" s="45"/>
      <c r="O44" s="45"/>
      <c r="P44" s="45"/>
      <c r="Q44" s="21" t="str">
        <f>_xlfn.XLOOKUP(M44,Admin!$A$2:$A$601,Admin!$F$2:$F$601,"",0)</f>
        <v/>
      </c>
      <c r="R44" s="83"/>
      <c r="S44" s="21" t="str">
        <f t="shared" si="5"/>
        <v/>
      </c>
      <c r="T44" t="str">
        <f>_xlfn.XLOOKUP(M44,Admin!$A$2:$A$601,Admin!$F$2:$F$601,"",0)</f>
        <v/>
      </c>
    </row>
    <row r="45" spans="1:20" x14ac:dyDescent="0.35">
      <c r="A45" s="45"/>
      <c r="B45" s="45"/>
      <c r="C45" s="45"/>
      <c r="D45" s="45"/>
      <c r="E45" s="21" t="str">
        <f>_xlfn.XLOOKUP(A45,Admin!$A$2:$A$601,Admin!$F$2:$F$601,"",0)</f>
        <v/>
      </c>
      <c r="F45" s="83"/>
      <c r="G45" s="21" t="str">
        <f t="shared" si="4"/>
        <v/>
      </c>
      <c r="H45" t="str">
        <f>_xlfn.XLOOKUP(A45,Admin!$A$2:$A$601,Admin!$F$2:$F$601,"",0)</f>
        <v/>
      </c>
      <c r="M45" s="45"/>
      <c r="N45" s="45"/>
      <c r="O45" s="45"/>
      <c r="P45" s="45"/>
      <c r="Q45" s="21" t="str">
        <f>_xlfn.XLOOKUP(M45,Admin!$A$2:$A$601,Admin!$F$2:$F$601,"",0)</f>
        <v/>
      </c>
      <c r="R45" s="83"/>
      <c r="S45" s="21" t="str">
        <f t="shared" si="5"/>
        <v/>
      </c>
      <c r="T45" t="str">
        <f>_xlfn.XLOOKUP(M45,Admin!$A$2:$A$601,Admin!$F$2:$F$601,"",0)</f>
        <v/>
      </c>
    </row>
    <row r="46" spans="1:20" x14ac:dyDescent="0.35">
      <c r="A46" s="45"/>
      <c r="B46" s="45"/>
      <c r="C46" s="45"/>
      <c r="D46" s="45"/>
      <c r="E46" s="21" t="str">
        <f>_xlfn.XLOOKUP(A46,Admin!$A$2:$A$601,Admin!$F$2:$F$601,"",0)</f>
        <v/>
      </c>
      <c r="F46" s="83"/>
      <c r="G46" s="21" t="str">
        <f t="shared" si="4"/>
        <v/>
      </c>
      <c r="H46" t="str">
        <f>_xlfn.XLOOKUP(A46,Admin!$A$2:$A$601,Admin!$F$2:$F$601,"",0)</f>
        <v/>
      </c>
      <c r="M46" s="45"/>
      <c r="N46" s="45"/>
      <c r="O46" s="45"/>
      <c r="P46" s="45"/>
      <c r="Q46" s="21" t="str">
        <f>_xlfn.XLOOKUP(M46,Admin!$A$2:$A$601,Admin!$F$2:$F$601,"",0)</f>
        <v/>
      </c>
      <c r="R46" s="83"/>
      <c r="S46" s="21" t="str">
        <f t="shared" si="5"/>
        <v/>
      </c>
      <c r="T46" t="str">
        <f>_xlfn.XLOOKUP(M46,Admin!$A$2:$A$601,Admin!$F$2:$F$601,"",0)</f>
        <v/>
      </c>
    </row>
    <row r="47" spans="1:20" x14ac:dyDescent="0.35">
      <c r="A47" s="45"/>
      <c r="B47" s="45"/>
      <c r="C47" s="45"/>
      <c r="D47" s="45"/>
      <c r="E47" s="21" t="str">
        <f>_xlfn.XLOOKUP(A47,Admin!$A$2:$A$601,Admin!$F$2:$F$601,"",0)</f>
        <v/>
      </c>
      <c r="F47" s="83"/>
      <c r="G47" s="21" t="str">
        <f t="shared" si="4"/>
        <v/>
      </c>
      <c r="H47" t="str">
        <f>_xlfn.XLOOKUP(A47,Admin!$A$2:$A$601,Admin!$F$2:$F$601,"",0)</f>
        <v/>
      </c>
      <c r="M47" s="45"/>
      <c r="N47" s="45"/>
      <c r="O47" s="45"/>
      <c r="P47" s="45"/>
      <c r="Q47" s="21" t="str">
        <f>_xlfn.XLOOKUP(M47,Admin!$A$2:$A$601,Admin!$F$2:$F$601,"",0)</f>
        <v/>
      </c>
      <c r="R47" s="83"/>
      <c r="S47" s="21" t="str">
        <f t="shared" si="5"/>
        <v/>
      </c>
      <c r="T47" t="str">
        <f>_xlfn.XLOOKUP(M47,Admin!$A$2:$A$601,Admin!$F$2:$F$601,"",0)</f>
        <v/>
      </c>
    </row>
    <row r="48" spans="1:20" x14ac:dyDescent="0.35">
      <c r="A48" s="45"/>
      <c r="B48" s="45"/>
      <c r="C48" s="45"/>
      <c r="D48" s="45"/>
      <c r="E48" s="21" t="str">
        <f>_xlfn.XLOOKUP(A48,Admin!$A$2:$A$601,Admin!$F$2:$F$601,"",0)</f>
        <v/>
      </c>
      <c r="F48" s="83"/>
      <c r="G48" s="21" t="str">
        <f t="shared" si="4"/>
        <v/>
      </c>
      <c r="H48" t="str">
        <f>_xlfn.XLOOKUP(A48,Admin!$A$2:$A$601,Admin!$F$2:$F$601,"",0)</f>
        <v/>
      </c>
      <c r="M48" s="45"/>
      <c r="N48" s="45"/>
      <c r="O48" s="45"/>
      <c r="P48" s="45"/>
      <c r="Q48" s="21" t="str">
        <f>_xlfn.XLOOKUP(M48,Admin!$A$2:$A$601,Admin!$F$2:$F$601,"",0)</f>
        <v/>
      </c>
      <c r="R48" s="83"/>
      <c r="S48" s="21" t="str">
        <f t="shared" si="5"/>
        <v/>
      </c>
      <c r="T48" t="str">
        <f>_xlfn.XLOOKUP(M48,Admin!$A$2:$A$601,Admin!$F$2:$F$601,"",0)</f>
        <v/>
      </c>
    </row>
    <row r="49" spans="1:20" x14ac:dyDescent="0.35">
      <c r="A49" s="45"/>
      <c r="B49" s="45"/>
      <c r="C49" s="45"/>
      <c r="D49" s="45"/>
      <c r="E49" s="21" t="str">
        <f>_xlfn.XLOOKUP(A49,Admin!$A$2:$A$601,Admin!$F$2:$F$601,"",0)</f>
        <v/>
      </c>
      <c r="F49" s="83"/>
      <c r="G49" s="21" t="str">
        <f t="shared" si="4"/>
        <v/>
      </c>
      <c r="H49" t="str">
        <f>_xlfn.XLOOKUP(A49,Admin!$A$2:$A$601,Admin!$F$2:$F$601,"",0)</f>
        <v/>
      </c>
      <c r="M49" s="45"/>
      <c r="N49" s="45"/>
      <c r="O49" s="45"/>
      <c r="P49" s="45"/>
      <c r="Q49" s="21" t="str">
        <f>_xlfn.XLOOKUP(M49,Admin!$A$2:$A$601,Admin!$F$2:$F$601,"",0)</f>
        <v/>
      </c>
      <c r="R49" s="83"/>
      <c r="S49" s="21" t="str">
        <f t="shared" si="5"/>
        <v/>
      </c>
      <c r="T49" t="str">
        <f>_xlfn.XLOOKUP(M49,Admin!$A$2:$A$601,Admin!$F$2:$F$601,"",0)</f>
        <v/>
      </c>
    </row>
    <row r="50" spans="1:20" x14ac:dyDescent="0.35">
      <c r="A50" s="45"/>
      <c r="B50" s="45"/>
      <c r="C50" s="45"/>
      <c r="D50" s="45"/>
      <c r="E50" s="21" t="str">
        <f>_xlfn.XLOOKUP(A50,Admin!$A$2:$A$601,Admin!$F$2:$F$601,"",0)</f>
        <v/>
      </c>
      <c r="F50" s="83"/>
      <c r="G50" s="21" t="str">
        <f t="shared" si="4"/>
        <v/>
      </c>
      <c r="H50" t="str">
        <f>_xlfn.XLOOKUP(A50,Admin!$A$2:$A$601,Admin!$F$2:$F$601,"",0)</f>
        <v/>
      </c>
      <c r="M50" s="45"/>
      <c r="N50" s="45"/>
      <c r="O50" s="45"/>
      <c r="P50" s="45"/>
      <c r="Q50" s="21" t="str">
        <f>_xlfn.XLOOKUP(M50,Admin!$A$2:$A$601,Admin!$F$2:$F$601,"",0)</f>
        <v/>
      </c>
      <c r="R50" s="83"/>
      <c r="S50" s="21" t="str">
        <f t="shared" si="5"/>
        <v/>
      </c>
      <c r="T50" t="str">
        <f>_xlfn.XLOOKUP(M50,Admin!$A$2:$A$601,Admin!$F$2:$F$601,"",0)</f>
        <v/>
      </c>
    </row>
  </sheetData>
  <sortState xmlns:xlrd2="http://schemas.microsoft.com/office/spreadsheetml/2017/richdata2" ref="M7:S23">
    <sortCondition ref="S7:S23"/>
  </sortState>
  <mergeCells count="1">
    <mergeCell ref="A1:S1"/>
  </mergeCells>
  <conditionalFormatting sqref="A7:D9 M7:P33 A14:D32">
    <cfRule type="duplicateValues" dxfId="4" priority="1"/>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sortu11bre">
                <anchor moveWithCells="1">
                  <from>
                    <xdr:col>2</xdr:col>
                    <xdr:colOff>171450</xdr:colOff>
                    <xdr:row>0</xdr:row>
                    <xdr:rowOff>63500</xdr:rowOff>
                  </from>
                  <to>
                    <xdr:col>4</xdr:col>
                    <xdr:colOff>0</xdr:colOff>
                    <xdr:row>0</xdr:row>
                    <xdr:rowOff>298450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BEDC2-62C1-4FAF-989C-500629BB6075}">
  <sheetPr codeName="Sheet9">
    <tabColor rgb="FFFFEFFF"/>
  </sheetPr>
  <dimension ref="A1:W50"/>
  <sheetViews>
    <sheetView workbookViewId="0">
      <selection activeCell="Q16" sqref="Q16"/>
    </sheetView>
  </sheetViews>
  <sheetFormatPr defaultColWidth="8.81640625" defaultRowHeight="14.5" x14ac:dyDescent="0.35"/>
  <cols>
    <col min="6" max="6" width="8.81640625" style="99"/>
    <col min="7" max="7" width="7.453125" bestFit="1" customWidth="1"/>
    <col min="8" max="8" width="4.90625" hidden="1" customWidth="1"/>
    <col min="9" max="10" width="1.81640625" hidden="1" customWidth="1"/>
    <col min="11" max="11" width="5.90625" bestFit="1" customWidth="1"/>
    <col min="18" max="18" width="8.81640625" style="99"/>
    <col min="19" max="19" width="7.453125" bestFit="1" customWidth="1"/>
    <col min="20" max="20" width="4.90625" hidden="1" customWidth="1"/>
    <col min="21" max="21" width="2.81640625" hidden="1" customWidth="1"/>
    <col min="22" max="22" width="1.81640625" hidden="1" customWidth="1"/>
    <col min="23" max="23" width="5.90625" bestFit="1" customWidth="1"/>
    <col min="24" max="24" width="37.26953125" bestFit="1" customWidth="1"/>
  </cols>
  <sheetData>
    <row r="1" spans="1:23" ht="31" x14ac:dyDescent="0.7">
      <c r="A1" s="156" t="s">
        <v>563</v>
      </c>
      <c r="B1" s="156"/>
      <c r="C1" s="156"/>
      <c r="D1" s="156"/>
      <c r="E1" s="156"/>
      <c r="F1" s="156"/>
      <c r="G1" s="156"/>
      <c r="H1" s="156"/>
      <c r="I1" s="156"/>
      <c r="J1" s="156"/>
      <c r="K1" s="156"/>
      <c r="L1" s="156"/>
      <c r="M1" s="156"/>
      <c r="N1" s="156"/>
      <c r="O1" s="156"/>
      <c r="P1" s="156"/>
      <c r="Q1" s="156"/>
      <c r="R1" s="156"/>
      <c r="S1" s="167"/>
      <c r="T1" s="62"/>
      <c r="U1" s="62"/>
      <c r="V1" s="62"/>
      <c r="W1" s="62"/>
    </row>
    <row r="3" spans="1:23" ht="21" x14ac:dyDescent="0.5">
      <c r="A3" s="46" t="s">
        <v>41</v>
      </c>
      <c r="B3" s="49" t="s">
        <v>65</v>
      </c>
      <c r="C3" s="46"/>
      <c r="D3" s="46"/>
      <c r="E3" s="46"/>
      <c r="F3" s="115"/>
      <c r="G3" s="46"/>
      <c r="H3" s="46"/>
      <c r="I3" s="46"/>
      <c r="J3" s="46"/>
      <c r="K3" s="46"/>
      <c r="M3" s="44" t="s">
        <v>45</v>
      </c>
      <c r="N3" s="50" t="s">
        <v>68</v>
      </c>
      <c r="O3" s="44"/>
      <c r="P3" s="44"/>
      <c r="Q3" s="44"/>
      <c r="R3" s="116"/>
      <c r="S3" s="44"/>
      <c r="T3" s="44"/>
      <c r="U3" s="44"/>
      <c r="V3" s="44"/>
      <c r="W3" s="44"/>
    </row>
    <row r="4" spans="1:23" x14ac:dyDescent="0.35">
      <c r="A4" s="46"/>
      <c r="B4" s="46"/>
      <c r="C4" s="46"/>
      <c r="D4" s="46"/>
      <c r="E4" s="46"/>
      <c r="F4" s="115"/>
      <c r="G4" s="46"/>
      <c r="H4" s="46"/>
      <c r="I4" s="46"/>
      <c r="J4" s="46"/>
      <c r="K4" s="46"/>
      <c r="M4" s="44"/>
      <c r="N4" s="44"/>
      <c r="O4" s="44"/>
      <c r="P4" s="44"/>
      <c r="Q4" s="44"/>
      <c r="R4" s="116"/>
      <c r="S4" s="44"/>
      <c r="T4" s="44"/>
      <c r="U4" s="44"/>
      <c r="V4" s="44"/>
      <c r="W4" s="44"/>
    </row>
    <row r="5" spans="1:23" x14ac:dyDescent="0.35">
      <c r="A5" s="46" t="s">
        <v>42</v>
      </c>
      <c r="B5" s="46"/>
      <c r="C5" s="46"/>
      <c r="D5" s="46"/>
      <c r="E5" s="46"/>
      <c r="F5" s="115"/>
      <c r="G5" s="46"/>
      <c r="H5" s="46"/>
      <c r="I5" s="46"/>
      <c r="J5" s="46"/>
      <c r="K5" s="46"/>
      <c r="M5" s="44" t="s">
        <v>42</v>
      </c>
      <c r="N5" s="44"/>
      <c r="O5" s="44"/>
      <c r="P5" s="44"/>
      <c r="Q5" s="44"/>
      <c r="R5" s="116"/>
      <c r="S5" s="44"/>
      <c r="T5" s="44"/>
      <c r="U5" s="44"/>
      <c r="V5" s="44"/>
      <c r="W5" s="44"/>
    </row>
    <row r="6" spans="1:23" x14ac:dyDescent="0.35">
      <c r="A6" s="21" t="s">
        <v>29</v>
      </c>
      <c r="B6" s="21"/>
      <c r="C6" s="21"/>
      <c r="D6" s="21"/>
      <c r="E6" s="21" t="s">
        <v>22</v>
      </c>
      <c r="F6" s="101" t="s">
        <v>43</v>
      </c>
      <c r="G6" s="21" t="s">
        <v>44</v>
      </c>
      <c r="H6" s="64" t="s">
        <v>22</v>
      </c>
      <c r="I6" s="64"/>
      <c r="J6" s="64"/>
      <c r="K6" s="64" t="s">
        <v>71</v>
      </c>
      <c r="M6" s="21" t="s">
        <v>29</v>
      </c>
      <c r="N6" s="21"/>
      <c r="O6" s="21"/>
      <c r="P6" s="21"/>
      <c r="Q6" s="21" t="s">
        <v>22</v>
      </c>
      <c r="R6" s="101" t="s">
        <v>43</v>
      </c>
      <c r="S6" s="21" t="s">
        <v>44</v>
      </c>
      <c r="T6" s="64" t="s">
        <v>22</v>
      </c>
      <c r="U6" s="64"/>
      <c r="V6" s="64"/>
      <c r="W6" s="64" t="s">
        <v>71</v>
      </c>
    </row>
    <row r="7" spans="1:23" x14ac:dyDescent="0.35">
      <c r="A7" s="45">
        <v>498</v>
      </c>
      <c r="B7" s="45">
        <v>402</v>
      </c>
      <c r="C7" s="45">
        <v>408</v>
      </c>
      <c r="D7" s="45">
        <v>406</v>
      </c>
      <c r="E7" s="21" t="str">
        <f>_xlfn.XLOOKUP(A7,Admin!$A$2:$A$601,Admin!$F$2:$F$601,"",0)</f>
        <v>PR</v>
      </c>
      <c r="F7" s="83">
        <v>81.2</v>
      </c>
      <c r="G7" s="21">
        <f t="shared" ref="G7:G23" si="0">IFERROR(RANK(F7,F$7:F$25,1),"")</f>
        <v>1</v>
      </c>
      <c r="H7" t="str">
        <f>_xlfn.XLOOKUP(A7,Admin!$A$2:$A$601,Admin!$F$2:$F$601,"",0)</f>
        <v>PR</v>
      </c>
      <c r="I7">
        <f>COUNTIF(H$7:H7,H7)</f>
        <v>1</v>
      </c>
      <c r="J7">
        <f>IF(F7=0,"",IF(I7&lt;2,COUNTIF(I$7:I7,"&lt;2"),0))</f>
        <v>1</v>
      </c>
      <c r="K7">
        <f t="shared" ref="K7:K20" si="1">IFERROR(IF(J7&gt;0,VLOOKUP(MIN(G7,J7),relaytb,2,FALSE),""),"")</f>
        <v>12</v>
      </c>
      <c r="M7" s="45">
        <v>612</v>
      </c>
      <c r="N7" s="45">
        <v>611</v>
      </c>
      <c r="O7" s="45">
        <v>601</v>
      </c>
      <c r="P7" s="45">
        <v>610</v>
      </c>
      <c r="Q7" s="21" t="str">
        <f>_xlfn.XLOOKUP(M7,Admin!$A$2:$A$601,Admin!$F$2:$F$601,"",0)</f>
        <v>WAC</v>
      </c>
      <c r="R7" s="83">
        <v>51.8</v>
      </c>
      <c r="S7" s="21">
        <f t="shared" ref="S7:S23" si="2">IFERROR(RANK(R7,R$7:R$50,1),"")</f>
        <v>1</v>
      </c>
      <c r="T7" t="str">
        <f>_xlfn.XLOOKUP(M7,Admin!$A$2:$A$601,Admin!$F$2:$F$601,"",0)</f>
        <v>WAC</v>
      </c>
      <c r="U7">
        <f>COUNTIF(T$7:T7,T7)</f>
        <v>1</v>
      </c>
      <c r="V7">
        <f>IF(R7=0,"",IF(U7&lt;2,COUNTIF(U$7:U7,"&lt;2"),0))</f>
        <v>1</v>
      </c>
      <c r="W7">
        <f t="shared" ref="W7:W20" si="3">IFERROR(IF(V7&gt;0,VLOOKUP(MIN(S7,V7),relaytb,2,FALSE),""),"")</f>
        <v>12</v>
      </c>
    </row>
    <row r="8" spans="1:23" x14ac:dyDescent="0.35">
      <c r="A8" s="97">
        <v>111</v>
      </c>
      <c r="B8" s="45">
        <v>105</v>
      </c>
      <c r="C8" s="45">
        <v>168</v>
      </c>
      <c r="D8" s="45">
        <v>110</v>
      </c>
      <c r="E8" s="21" t="str">
        <f>_xlfn.XLOOKUP(A8,Admin!$A$2:$A$601,Admin!$F$2:$F$601,"",0)</f>
        <v>BAC</v>
      </c>
      <c r="F8" s="117">
        <v>86</v>
      </c>
      <c r="G8" s="21">
        <f t="shared" si="0"/>
        <v>2</v>
      </c>
      <c r="H8" t="str">
        <f>_xlfn.XLOOKUP(A8,Admin!$A$2:$A$601,Admin!$F$2:$F$601,"",0)</f>
        <v>BAC</v>
      </c>
      <c r="I8">
        <f>COUNTIF(H$7:H8,H8)</f>
        <v>1</v>
      </c>
      <c r="J8">
        <f>IF(F8=0,"",IF(I8&lt;2,COUNTIF(I$7:I8,"&lt;2"),0))</f>
        <v>2</v>
      </c>
      <c r="K8">
        <f t="shared" si="1"/>
        <v>10</v>
      </c>
      <c r="M8" s="45">
        <v>102</v>
      </c>
      <c r="N8" s="45">
        <v>101</v>
      </c>
      <c r="O8" s="45">
        <v>103</v>
      </c>
      <c r="P8" s="45">
        <v>115</v>
      </c>
      <c r="Q8" s="21" t="str">
        <f>_xlfn.XLOOKUP(M8,Admin!$A$2:$A$601,Admin!$F$2:$F$601,"",0)</f>
        <v>BAC</v>
      </c>
      <c r="R8" s="118">
        <v>51.9</v>
      </c>
      <c r="S8" s="21">
        <f t="shared" si="2"/>
        <v>2</v>
      </c>
      <c r="T8" t="str">
        <f>_xlfn.XLOOKUP(M8,Admin!$A$2:$A$601,Admin!$F$2:$F$601,"",0)</f>
        <v>BAC</v>
      </c>
      <c r="U8">
        <f>COUNTIF(T$7:T8,T8)</f>
        <v>1</v>
      </c>
      <c r="V8">
        <f>IF(R8=0,"",IF(U8&lt;2,COUNTIF(U$7:U8,"&lt;2"),0))</f>
        <v>2</v>
      </c>
      <c r="W8">
        <f t="shared" si="3"/>
        <v>10</v>
      </c>
    </row>
    <row r="9" spans="1:23" x14ac:dyDescent="0.35">
      <c r="A9" s="45"/>
      <c r="B9" s="45"/>
      <c r="C9" s="45"/>
      <c r="D9" s="45"/>
      <c r="E9" s="21" t="str">
        <f>_xlfn.XLOOKUP(A9,Admin!$A$2:$A$601,Admin!$F$2:$F$601,"",0)</f>
        <v/>
      </c>
      <c r="F9" s="83"/>
      <c r="G9" s="21" t="str">
        <f t="shared" si="0"/>
        <v/>
      </c>
      <c r="H9" t="str">
        <f>_xlfn.XLOOKUP(A9,Admin!$A$2:$A$601,Admin!$F$2:$F$601,"",0)</f>
        <v/>
      </c>
      <c r="I9">
        <f>COUNTIF(H$7:H9,H9)</f>
        <v>1</v>
      </c>
      <c r="J9" t="str">
        <f>IF(F9=0,"",IF(I9&lt;2,COUNTIF(I$7:I9,"&lt;2"),0))</f>
        <v/>
      </c>
      <c r="K9" t="str">
        <f t="shared" si="1"/>
        <v/>
      </c>
      <c r="M9" s="45">
        <v>403</v>
      </c>
      <c r="N9" s="45">
        <v>500</v>
      </c>
      <c r="O9" s="45">
        <v>413</v>
      </c>
      <c r="P9" s="45">
        <v>404</v>
      </c>
      <c r="Q9" s="21" t="str">
        <f>_xlfn.XLOOKUP(M9,Admin!$A$2:$A$601,Admin!$F$2:$F$601,"",0)</f>
        <v>PR</v>
      </c>
      <c r="R9" s="118">
        <v>52.6</v>
      </c>
      <c r="S9" s="21">
        <f t="shared" si="2"/>
        <v>3</v>
      </c>
      <c r="T9" t="str">
        <f>_xlfn.XLOOKUP(M9,Admin!$A$2:$A$601,Admin!$F$2:$F$601,"",0)</f>
        <v>PR</v>
      </c>
      <c r="U9">
        <f>COUNTIF(T$7:T9,T9)</f>
        <v>1</v>
      </c>
      <c r="V9">
        <f>IF(R9=0,"",IF(U9&lt;2,COUNTIF(U$7:U9,"&lt;2"),0))</f>
        <v>3</v>
      </c>
      <c r="W9">
        <f t="shared" si="3"/>
        <v>8</v>
      </c>
    </row>
    <row r="10" spans="1:23" x14ac:dyDescent="0.35">
      <c r="A10" s="45"/>
      <c r="B10" s="45"/>
      <c r="C10" s="45"/>
      <c r="D10" s="83"/>
      <c r="E10" s="21" t="str">
        <f>_xlfn.XLOOKUP(A10,Admin!$A$2:$A$601,Admin!$F$2:$F$601,"",0)</f>
        <v/>
      </c>
      <c r="F10" s="83"/>
      <c r="G10" s="21" t="str">
        <f t="shared" si="0"/>
        <v/>
      </c>
      <c r="H10" t="str">
        <f>_xlfn.XLOOKUP(A10,Admin!$A$2:$A$601,Admin!$F$2:$F$601,"",0)</f>
        <v/>
      </c>
      <c r="I10">
        <f>COUNTIF(H$7:H10,H10)</f>
        <v>2</v>
      </c>
      <c r="J10" t="str">
        <f>IF(F10=0,"",IF(I10&lt;2,COUNTIF(I$7:I10,"&lt;2"),0))</f>
        <v/>
      </c>
      <c r="K10" t="str">
        <f t="shared" si="1"/>
        <v/>
      </c>
      <c r="M10" s="45">
        <v>414</v>
      </c>
      <c r="N10" s="45">
        <v>411</v>
      </c>
      <c r="O10" s="45">
        <v>442</v>
      </c>
      <c r="P10" s="45">
        <v>405</v>
      </c>
      <c r="Q10" s="21" t="str">
        <f>_xlfn.XLOOKUP(M10,Admin!$A$2:$A$601,Admin!$F$2:$F$601,"",0)</f>
        <v>PR</v>
      </c>
      <c r="R10" s="83">
        <v>53.6</v>
      </c>
      <c r="S10" s="21">
        <f t="shared" si="2"/>
        <v>4</v>
      </c>
      <c r="T10" t="str">
        <f>_xlfn.XLOOKUP(M10,Admin!$A$2:$A$601,Admin!$F$2:$F$601,"",0)</f>
        <v>PR</v>
      </c>
      <c r="U10">
        <f>COUNTIF(T$7:T10,T10)</f>
        <v>2</v>
      </c>
      <c r="V10">
        <f>IF(R10=0,"",IF(U10&lt;2,COUNTIF(U$7:U10,"&lt;2"),0))</f>
        <v>0</v>
      </c>
      <c r="W10" t="str">
        <f t="shared" si="3"/>
        <v/>
      </c>
    </row>
    <row r="11" spans="1:23" x14ac:dyDescent="0.35">
      <c r="A11" s="45"/>
      <c r="B11" s="45"/>
      <c r="C11" s="45"/>
      <c r="D11" s="45"/>
      <c r="E11" s="21" t="str">
        <f>_xlfn.XLOOKUP(A11,Admin!$A$2:$A$601,Admin!$F$2:$F$601,"",0)</f>
        <v/>
      </c>
      <c r="F11" s="83"/>
      <c r="G11" s="21" t="str">
        <f t="shared" si="0"/>
        <v/>
      </c>
      <c r="H11" t="str">
        <f>_xlfn.XLOOKUP(A11,Admin!$A$2:$A$601,Admin!$F$2:$F$601,"",0)</f>
        <v/>
      </c>
      <c r="I11">
        <f>COUNTIF(H$7:H11,H11)</f>
        <v>3</v>
      </c>
      <c r="J11" t="str">
        <f>IF(F11=0,"",IF(I11&lt;2,COUNTIF(I$7:I11,"&lt;2"),0))</f>
        <v/>
      </c>
      <c r="K11" t="str">
        <f t="shared" si="1"/>
        <v/>
      </c>
      <c r="M11" s="45">
        <v>302</v>
      </c>
      <c r="N11" s="45">
        <v>306</v>
      </c>
      <c r="O11" s="45">
        <v>307</v>
      </c>
      <c r="P11" s="45">
        <v>308</v>
      </c>
      <c r="Q11" s="21" t="str">
        <f>_xlfn.XLOOKUP(M11,Admin!$A$2:$A$601,Admin!$F$2:$F$601,"",0)</f>
        <v>PAC</v>
      </c>
      <c r="R11" s="83">
        <v>53.8</v>
      </c>
      <c r="S11" s="21">
        <f t="shared" si="2"/>
        <v>5</v>
      </c>
      <c r="T11" t="str">
        <f>_xlfn.XLOOKUP(M11,Admin!$A$2:$A$601,Admin!$F$2:$F$601,"",0)</f>
        <v>PAC</v>
      </c>
      <c r="U11">
        <f>COUNTIF(T$7:T11,T11)</f>
        <v>1</v>
      </c>
      <c r="V11">
        <f>IF(R11=0,"",IF(U11&lt;2,COUNTIF(U$7:U11,"&lt;2"),0))</f>
        <v>4</v>
      </c>
    </row>
    <row r="12" spans="1:23" x14ac:dyDescent="0.35">
      <c r="A12" s="45"/>
      <c r="B12" s="45"/>
      <c r="C12" s="45"/>
      <c r="D12" s="45"/>
      <c r="E12" s="21" t="str">
        <f>_xlfn.XLOOKUP(A12,Admin!$A$2:$A$601,Admin!$F$2:$F$601,"",0)</f>
        <v/>
      </c>
      <c r="F12" s="83"/>
      <c r="G12" s="21" t="str">
        <f t="shared" si="0"/>
        <v/>
      </c>
      <c r="H12" t="str">
        <f>_xlfn.XLOOKUP(A12,Admin!$A$2:$A$601,Admin!$F$2:$F$601,"",0)</f>
        <v/>
      </c>
      <c r="I12">
        <f>COUNTIF(H$7:H12,H12)</f>
        <v>4</v>
      </c>
      <c r="J12" t="str">
        <f>IF(F12=0,"",IF(I12&lt;2,COUNTIF(I$7:I12,"&lt;2"),0))</f>
        <v/>
      </c>
      <c r="K12" t="str">
        <f t="shared" si="1"/>
        <v/>
      </c>
      <c r="M12" s="45">
        <v>604</v>
      </c>
      <c r="N12" s="45">
        <v>607</v>
      </c>
      <c r="O12" s="45">
        <v>608</v>
      </c>
      <c r="P12" s="45">
        <v>600</v>
      </c>
      <c r="Q12" s="21" t="str">
        <f>_xlfn.XLOOKUP(M12,Admin!$A$2:$A$601,Admin!$F$2:$F$601,"",0)</f>
        <v>WAC</v>
      </c>
      <c r="R12" s="140">
        <v>55.4</v>
      </c>
      <c r="S12" s="21">
        <f t="shared" si="2"/>
        <v>6</v>
      </c>
      <c r="T12" t="str">
        <f>_xlfn.XLOOKUP(M12,Admin!$A$2:$A$601,Admin!$F$2:$F$601,"",0)</f>
        <v>WAC</v>
      </c>
      <c r="U12">
        <f>COUNTIF(T$7:T12,T12)</f>
        <v>2</v>
      </c>
      <c r="V12">
        <f>IF(R12=0,"",IF(U12&lt;2,COUNTIF(U$7:U12,"&lt;2"),0))</f>
        <v>0</v>
      </c>
      <c r="W12" t="str">
        <f t="shared" si="3"/>
        <v/>
      </c>
    </row>
    <row r="13" spans="1:23" x14ac:dyDescent="0.35">
      <c r="A13" s="45"/>
      <c r="B13" s="45"/>
      <c r="C13" s="45"/>
      <c r="D13" s="45"/>
      <c r="E13" s="21" t="str">
        <f>_xlfn.XLOOKUP(A13,Admin!$A$2:$A$601,Admin!$F$2:$F$601,"",0)</f>
        <v/>
      </c>
      <c r="F13" s="119"/>
      <c r="G13" s="21" t="str">
        <f t="shared" si="0"/>
        <v/>
      </c>
      <c r="H13" t="str">
        <f>_xlfn.XLOOKUP(A13,Admin!$A$2:$A$601,Admin!$F$2:$F$601,"",0)</f>
        <v/>
      </c>
      <c r="I13">
        <f>COUNTIF(H$7:H13,H13)</f>
        <v>5</v>
      </c>
      <c r="J13" t="str">
        <f>IF(F13=0,"",IF(I13&lt;2,COUNTIF(I$7:I13,"&lt;2"),0))</f>
        <v/>
      </c>
      <c r="K13" t="str">
        <f t="shared" si="1"/>
        <v/>
      </c>
      <c r="M13" s="45"/>
      <c r="N13" s="45"/>
      <c r="O13" s="45"/>
      <c r="P13" s="45"/>
      <c r="Q13" s="21" t="str">
        <f>_xlfn.XLOOKUP(M13,Admin!$A$2:$A$601,Admin!$F$2:$F$601,"",0)</f>
        <v/>
      </c>
      <c r="R13" s="83"/>
      <c r="S13" s="21" t="str">
        <f t="shared" si="2"/>
        <v/>
      </c>
      <c r="T13" t="str">
        <f>_xlfn.XLOOKUP(M13,Admin!$A$2:$A$601,Admin!$F$2:$F$601,"",0)</f>
        <v/>
      </c>
      <c r="U13">
        <f>COUNTIF(T$7:T13,T13)</f>
        <v>1</v>
      </c>
      <c r="V13" t="str">
        <f>IF(R13=0,"",IF(U13&lt;2,COUNTIF(U$7:U13,"&lt;2"),0))</f>
        <v/>
      </c>
      <c r="W13" t="str">
        <f t="shared" si="3"/>
        <v/>
      </c>
    </row>
    <row r="14" spans="1:23" x14ac:dyDescent="0.35">
      <c r="A14" s="45"/>
      <c r="B14" s="45"/>
      <c r="C14" s="45"/>
      <c r="D14" s="45"/>
      <c r="E14" s="21" t="str">
        <f>_xlfn.XLOOKUP(A14,Admin!$A$2:$A$601,Admin!$F$2:$F$601,"",0)</f>
        <v/>
      </c>
      <c r="F14" s="83"/>
      <c r="G14" s="21" t="str">
        <f t="shared" si="0"/>
        <v/>
      </c>
      <c r="H14" t="str">
        <f>_xlfn.XLOOKUP(A14,Admin!$A$2:$A$601,Admin!$F$2:$F$601,"",0)</f>
        <v/>
      </c>
      <c r="I14">
        <f>COUNTIF(H$7:H14,H14)</f>
        <v>6</v>
      </c>
      <c r="J14" t="str">
        <f>IF(F14=0,"",IF(I14&lt;2,COUNTIF(I$7:I14,"&lt;2"),0))</f>
        <v/>
      </c>
      <c r="K14" t="str">
        <f t="shared" si="1"/>
        <v/>
      </c>
      <c r="M14" s="45"/>
      <c r="N14" s="45"/>
      <c r="O14" s="45"/>
      <c r="P14" s="45"/>
      <c r="Q14" s="21" t="str">
        <f>_xlfn.XLOOKUP(M14,Admin!$A$2:$A$601,Admin!$F$2:$F$601,"",0)</f>
        <v/>
      </c>
      <c r="R14" s="83"/>
      <c r="S14" s="21" t="str">
        <f t="shared" si="2"/>
        <v/>
      </c>
      <c r="T14" t="str">
        <f>_xlfn.XLOOKUP(M14,Admin!$A$2:$A$601,Admin!$F$2:$F$601,"",0)</f>
        <v/>
      </c>
      <c r="U14">
        <f>COUNTIF(T$7:T14,T14)</f>
        <v>2</v>
      </c>
      <c r="V14" t="str">
        <f>IF(R14=0,"",IF(U14&lt;2,COUNTIF(U$7:U14,"&lt;2"),0))</f>
        <v/>
      </c>
      <c r="W14" t="str">
        <f t="shared" si="3"/>
        <v/>
      </c>
    </row>
    <row r="15" spans="1:23" x14ac:dyDescent="0.35">
      <c r="A15" s="45"/>
      <c r="B15" s="45"/>
      <c r="C15" s="45"/>
      <c r="D15" s="45"/>
      <c r="E15" s="21" t="str">
        <f>_xlfn.XLOOKUP(A15,Admin!$A$2:$A$601,Admin!$F$2:$F$601,"",0)</f>
        <v/>
      </c>
      <c r="F15" s="83"/>
      <c r="G15" s="21" t="str">
        <f t="shared" si="0"/>
        <v/>
      </c>
      <c r="H15" t="str">
        <f>_xlfn.XLOOKUP(A15,Admin!$A$2:$A$601,Admin!$F$2:$F$601,"",0)</f>
        <v/>
      </c>
      <c r="I15">
        <f>COUNTIF(H$7:H15,H15)</f>
        <v>7</v>
      </c>
      <c r="J15" t="str">
        <f>IF(F15=0,"",IF(I15&lt;2,COUNTIF(I$7:I15,"&lt;2"),0))</f>
        <v/>
      </c>
      <c r="K15" t="str">
        <f t="shared" si="1"/>
        <v/>
      </c>
      <c r="M15" s="45"/>
      <c r="N15" s="45"/>
      <c r="O15" s="45"/>
      <c r="P15" s="45"/>
      <c r="Q15" s="21" t="str">
        <f>_xlfn.XLOOKUP(M15,Admin!$A$2:$A$601,Admin!$F$2:$F$601,"",0)</f>
        <v/>
      </c>
      <c r="R15" s="83"/>
      <c r="S15" s="21" t="str">
        <f t="shared" si="2"/>
        <v/>
      </c>
      <c r="T15" t="str">
        <f>_xlfn.XLOOKUP(M15,Admin!$A$2:$A$601,Admin!$F$2:$F$601,"",0)</f>
        <v/>
      </c>
      <c r="U15">
        <f>COUNTIF(T$7:T15,T15)</f>
        <v>3</v>
      </c>
      <c r="V15" t="str">
        <f>IF(R15=0,"",IF(U15&lt;2,COUNTIF(U$7:U15,"&lt;2"),0))</f>
        <v/>
      </c>
      <c r="W15" t="str">
        <f t="shared" si="3"/>
        <v/>
      </c>
    </row>
    <row r="16" spans="1:23" x14ac:dyDescent="0.35">
      <c r="A16" s="45"/>
      <c r="B16" s="45"/>
      <c r="C16" s="45"/>
      <c r="D16" s="45"/>
      <c r="E16" s="21" t="str">
        <f>_xlfn.XLOOKUP(A16,Admin!$A$2:$A$601,Admin!$F$2:$F$601,"",0)</f>
        <v/>
      </c>
      <c r="F16" s="83"/>
      <c r="G16" s="21" t="str">
        <f t="shared" si="0"/>
        <v/>
      </c>
      <c r="H16" t="str">
        <f>_xlfn.XLOOKUP(A16,Admin!$A$2:$A$601,Admin!$F$2:$F$601,"",0)</f>
        <v/>
      </c>
      <c r="I16">
        <f>COUNTIF(H$7:H16,H16)</f>
        <v>8</v>
      </c>
      <c r="J16" t="str">
        <f>IF(F16=0,"",IF(I16&lt;2,COUNTIF(I$7:I16,"&lt;2"),0))</f>
        <v/>
      </c>
      <c r="K16" t="str">
        <f t="shared" si="1"/>
        <v/>
      </c>
      <c r="M16" s="45"/>
      <c r="N16" s="45"/>
      <c r="O16" s="45"/>
      <c r="P16" s="45"/>
      <c r="Q16" s="21" t="str">
        <f>_xlfn.XLOOKUP(M16,Admin!$A$2:$A$601,Admin!$F$2:$F$601,"",0)</f>
        <v/>
      </c>
      <c r="R16" s="83"/>
      <c r="S16" s="21" t="str">
        <f t="shared" si="2"/>
        <v/>
      </c>
      <c r="T16" t="str">
        <f>_xlfn.XLOOKUP(M16,Admin!$A$2:$A$601,Admin!$F$2:$F$601,"",0)</f>
        <v/>
      </c>
      <c r="U16">
        <f>COUNTIF(T$7:T16,T16)</f>
        <v>4</v>
      </c>
      <c r="V16" t="str">
        <f>IF(R16=0,"",IF(U16&lt;2,COUNTIF(U$7:U16,"&lt;2"),0))</f>
        <v/>
      </c>
      <c r="W16" t="str">
        <f t="shared" si="3"/>
        <v/>
      </c>
    </row>
    <row r="17" spans="1:23" x14ac:dyDescent="0.35">
      <c r="A17" s="45"/>
      <c r="B17" s="45"/>
      <c r="C17" s="45"/>
      <c r="D17" s="45"/>
      <c r="E17" s="21" t="str">
        <f>_xlfn.XLOOKUP(A17,Admin!$A$2:$A$601,Admin!$F$2:$F$601,"",0)</f>
        <v/>
      </c>
      <c r="F17" s="83"/>
      <c r="G17" s="21" t="str">
        <f t="shared" si="0"/>
        <v/>
      </c>
      <c r="H17" t="str">
        <f>_xlfn.XLOOKUP(A17,Admin!$A$2:$A$601,Admin!$F$2:$F$601,"",0)</f>
        <v/>
      </c>
      <c r="I17">
        <f>COUNTIF(H$7:H17,H17)</f>
        <v>9</v>
      </c>
      <c r="J17" t="str">
        <f>IF(F17=0,"",IF(I17&lt;2,COUNTIF(I$7:I17,"&lt;2"),0))</f>
        <v/>
      </c>
      <c r="K17" t="str">
        <f t="shared" si="1"/>
        <v/>
      </c>
      <c r="M17" s="45"/>
      <c r="N17" s="45"/>
      <c r="O17" s="45"/>
      <c r="P17" s="45"/>
      <c r="Q17" s="21" t="str">
        <f>_xlfn.XLOOKUP(M17,Admin!$A$2:$A$601,Admin!$F$2:$F$601,"",0)</f>
        <v/>
      </c>
      <c r="R17" s="83"/>
      <c r="S17" s="21" t="str">
        <f t="shared" si="2"/>
        <v/>
      </c>
      <c r="T17" t="str">
        <f>_xlfn.XLOOKUP(M17,Admin!$A$2:$A$601,Admin!$F$2:$F$601,"",0)</f>
        <v/>
      </c>
      <c r="U17">
        <f>COUNTIF(T$7:T17,T17)</f>
        <v>5</v>
      </c>
      <c r="V17" t="str">
        <f>IF(R17=0,"",IF(U17&lt;2,COUNTIF(U$7:U17,"&lt;2"),0))</f>
        <v/>
      </c>
      <c r="W17" t="str">
        <f t="shared" si="3"/>
        <v/>
      </c>
    </row>
    <row r="18" spans="1:23" x14ac:dyDescent="0.35">
      <c r="A18" s="45"/>
      <c r="B18" s="45"/>
      <c r="C18" s="45"/>
      <c r="D18" s="45"/>
      <c r="E18" s="21" t="str">
        <f>_xlfn.XLOOKUP(A18,Admin!$A$2:$A$601,Admin!$F$2:$F$601,"",0)</f>
        <v/>
      </c>
      <c r="F18" s="83"/>
      <c r="G18" s="21" t="str">
        <f t="shared" si="0"/>
        <v/>
      </c>
      <c r="H18" t="str">
        <f>_xlfn.XLOOKUP(A18,Admin!$A$2:$A$601,Admin!$F$2:$F$601,"",0)</f>
        <v/>
      </c>
      <c r="I18">
        <f>COUNTIF(H$7:H18,H18)</f>
        <v>10</v>
      </c>
      <c r="J18" t="str">
        <f>IF(F18=0,"",IF(I18&lt;2,COUNTIF(I$7:I18,"&lt;2"),0))</f>
        <v/>
      </c>
      <c r="K18" t="str">
        <f t="shared" si="1"/>
        <v/>
      </c>
      <c r="M18" s="45"/>
      <c r="N18" s="45"/>
      <c r="O18" s="45"/>
      <c r="P18" s="45"/>
      <c r="Q18" s="21" t="str">
        <f>_xlfn.XLOOKUP(M18,Admin!$A$2:$A$601,Admin!$F$2:$F$601,"",0)</f>
        <v/>
      </c>
      <c r="R18" s="83"/>
      <c r="S18" s="21" t="str">
        <f t="shared" si="2"/>
        <v/>
      </c>
      <c r="T18" t="str">
        <f>_xlfn.XLOOKUP(M18,Admin!$A$2:$A$601,Admin!$F$2:$F$601,"",0)</f>
        <v/>
      </c>
      <c r="U18">
        <f>COUNTIF(T$7:T18,T18)</f>
        <v>6</v>
      </c>
      <c r="V18" t="str">
        <f>IF(R18=0,"",IF(U18&lt;2,COUNTIF(U$7:U18,"&lt;2"),0))</f>
        <v/>
      </c>
      <c r="W18" t="str">
        <f t="shared" si="3"/>
        <v/>
      </c>
    </row>
    <row r="19" spans="1:23" x14ac:dyDescent="0.35">
      <c r="A19" s="45"/>
      <c r="B19" s="45"/>
      <c r="C19" s="45"/>
      <c r="D19" s="45"/>
      <c r="E19" s="21" t="str">
        <f>_xlfn.XLOOKUP(A19,Admin!$A$2:$A$601,Admin!$F$2:$F$601,"",0)</f>
        <v/>
      </c>
      <c r="F19" s="83"/>
      <c r="G19" s="21" t="str">
        <f t="shared" si="0"/>
        <v/>
      </c>
      <c r="H19" t="str">
        <f>_xlfn.XLOOKUP(A19,Admin!$A$2:$A$601,Admin!$F$2:$F$601,"",0)</f>
        <v/>
      </c>
      <c r="I19">
        <f>COUNTIF(H$7:H19,H19)</f>
        <v>11</v>
      </c>
      <c r="J19" t="str">
        <f>IF(F19=0,"",IF(I19&lt;2,COUNTIF(I$7:I19,"&lt;2"),0))</f>
        <v/>
      </c>
      <c r="K19" t="str">
        <f t="shared" si="1"/>
        <v/>
      </c>
      <c r="M19" s="45"/>
      <c r="N19" s="45"/>
      <c r="O19" s="45"/>
      <c r="P19" s="45"/>
      <c r="Q19" s="21" t="str">
        <f>_xlfn.XLOOKUP(M19,Admin!$A$2:$A$601,Admin!$F$2:$F$601,"",0)</f>
        <v/>
      </c>
      <c r="R19" s="83"/>
      <c r="S19" s="21" t="str">
        <f t="shared" si="2"/>
        <v/>
      </c>
      <c r="T19" t="str">
        <f>_xlfn.XLOOKUP(M19,Admin!$A$2:$A$601,Admin!$F$2:$F$601,"",0)</f>
        <v/>
      </c>
      <c r="U19">
        <f>COUNTIF(T$7:T19,T19)</f>
        <v>7</v>
      </c>
      <c r="V19" t="str">
        <f>IF(R19=0,"",IF(U19&lt;2,COUNTIF(U$7:U19,"&lt;2"),0))</f>
        <v/>
      </c>
      <c r="W19" t="str">
        <f t="shared" si="3"/>
        <v/>
      </c>
    </row>
    <row r="20" spans="1:23" x14ac:dyDescent="0.35">
      <c r="A20" s="45"/>
      <c r="B20" s="45"/>
      <c r="C20" s="45"/>
      <c r="D20" s="45"/>
      <c r="E20" s="21" t="str">
        <f>_xlfn.XLOOKUP(A20,Admin!$A$2:$A$601,Admin!$F$2:$F$601,"",0)</f>
        <v/>
      </c>
      <c r="F20" s="83"/>
      <c r="G20" s="21" t="str">
        <f t="shared" si="0"/>
        <v/>
      </c>
      <c r="H20" t="str">
        <f>_xlfn.XLOOKUP(A20,Admin!$A$2:$A$601,Admin!$F$2:$F$601,"",0)</f>
        <v/>
      </c>
      <c r="I20">
        <f>COUNTIF(H$7:H20,H20)</f>
        <v>12</v>
      </c>
      <c r="J20" t="str">
        <f>IF(F20=0,"",IF(I20&lt;2,COUNTIF(I$7:I20,"&lt;2"),0))</f>
        <v/>
      </c>
      <c r="K20" t="str">
        <f t="shared" si="1"/>
        <v/>
      </c>
      <c r="M20" s="45"/>
      <c r="N20" s="45"/>
      <c r="O20" s="45"/>
      <c r="P20" s="45"/>
      <c r="Q20" s="21" t="str">
        <f>_xlfn.XLOOKUP(M20,Admin!$A$2:$A$601,Admin!$F$2:$F$601,"",0)</f>
        <v/>
      </c>
      <c r="R20" s="83"/>
      <c r="S20" s="21" t="str">
        <f t="shared" si="2"/>
        <v/>
      </c>
      <c r="T20" t="str">
        <f>_xlfn.XLOOKUP(M20,Admin!$A$2:$A$601,Admin!$F$2:$F$601,"",0)</f>
        <v/>
      </c>
      <c r="U20">
        <f>COUNTIF(T$7:T20,T20)</f>
        <v>8</v>
      </c>
      <c r="V20" t="str">
        <f>IF(R20=0,"",IF(U20&lt;2,COUNTIF(U$7:U20,"&lt;2"),0))</f>
        <v/>
      </c>
      <c r="W20" t="str">
        <f t="shared" si="3"/>
        <v/>
      </c>
    </row>
    <row r="21" spans="1:23" x14ac:dyDescent="0.35">
      <c r="A21" s="45"/>
      <c r="B21" s="45"/>
      <c r="C21" s="45"/>
      <c r="D21" s="45"/>
      <c r="E21" s="21" t="str">
        <f>_xlfn.XLOOKUP(A21,Admin!$A$2:$A$601,Admin!$F$2:$F$601,"",0)</f>
        <v/>
      </c>
      <c r="F21" s="83"/>
      <c r="G21" s="21" t="str">
        <f t="shared" si="0"/>
        <v/>
      </c>
      <c r="H21" t="str">
        <f>_xlfn.XLOOKUP(A21,Admin!$A$2:$A$601,Admin!$F$2:$F$601,"",0)</f>
        <v/>
      </c>
      <c r="M21" s="45"/>
      <c r="N21" s="45"/>
      <c r="O21" s="45"/>
      <c r="P21" s="45"/>
      <c r="Q21" s="21" t="str">
        <f>_xlfn.XLOOKUP(M21,Admin!$A$2:$A$601,Admin!$F$2:$F$601,"",0)</f>
        <v/>
      </c>
      <c r="R21" s="83"/>
      <c r="S21" s="21" t="str">
        <f t="shared" si="2"/>
        <v/>
      </c>
      <c r="T21" t="str">
        <f>_xlfn.XLOOKUP(M21,Admin!$A$2:$A$601,Admin!$F$2:$F$601,"",0)</f>
        <v/>
      </c>
    </row>
    <row r="22" spans="1:23" x14ac:dyDescent="0.35">
      <c r="A22" s="45"/>
      <c r="B22" s="45"/>
      <c r="C22" s="45"/>
      <c r="D22" s="45"/>
      <c r="E22" s="21" t="str">
        <f>_xlfn.XLOOKUP(A22,Admin!$A$2:$A$601,Admin!$F$2:$F$601,"",0)</f>
        <v/>
      </c>
      <c r="F22" s="83"/>
      <c r="G22" s="21" t="str">
        <f t="shared" si="0"/>
        <v/>
      </c>
      <c r="H22" t="str">
        <f>_xlfn.XLOOKUP(A22,Admin!$A$2:$A$601,Admin!$F$2:$F$601,"",0)</f>
        <v/>
      </c>
      <c r="M22" s="45"/>
      <c r="N22" s="45"/>
      <c r="O22" s="45"/>
      <c r="P22" s="45"/>
      <c r="Q22" s="21" t="str">
        <f>_xlfn.XLOOKUP(M22,Admin!$A$2:$A$601,Admin!$F$2:$F$601,"",0)</f>
        <v/>
      </c>
      <c r="R22" s="83"/>
      <c r="S22" s="21" t="str">
        <f t="shared" si="2"/>
        <v/>
      </c>
      <c r="T22" t="str">
        <f>_xlfn.XLOOKUP(M22,Admin!$A$2:$A$601,Admin!$F$2:$F$601,"",0)</f>
        <v/>
      </c>
    </row>
    <row r="23" spans="1:23" x14ac:dyDescent="0.35">
      <c r="A23" s="45"/>
      <c r="B23" s="45"/>
      <c r="C23" s="45"/>
      <c r="D23" s="45"/>
      <c r="E23" s="21" t="str">
        <f>_xlfn.XLOOKUP(A23,Admin!$A$2:$A$601,Admin!$F$2:$F$601,"",0)</f>
        <v/>
      </c>
      <c r="F23" s="83"/>
      <c r="G23" s="21" t="str">
        <f t="shared" si="0"/>
        <v/>
      </c>
      <c r="H23" t="str">
        <f>_xlfn.XLOOKUP(A23,Admin!$A$2:$A$601,Admin!$F$2:$F$601,"",0)</f>
        <v/>
      </c>
      <c r="M23" s="45"/>
      <c r="N23" s="45"/>
      <c r="O23" s="45"/>
      <c r="P23" s="45"/>
      <c r="Q23" s="21" t="str">
        <f>_xlfn.XLOOKUP(M23,Admin!$A$2:$A$601,Admin!$F$2:$F$601,"",0)</f>
        <v/>
      </c>
      <c r="R23" s="83"/>
      <c r="S23" s="21" t="str">
        <f t="shared" si="2"/>
        <v/>
      </c>
      <c r="T23" t="str">
        <f>_xlfn.XLOOKUP(M23,Admin!$A$2:$A$601,Admin!$F$2:$F$601,"",0)</f>
        <v/>
      </c>
    </row>
    <row r="24" spans="1:23" x14ac:dyDescent="0.35">
      <c r="A24" s="45"/>
      <c r="B24" s="45"/>
      <c r="C24" s="45"/>
      <c r="D24" s="45"/>
      <c r="E24" s="21" t="str">
        <f>_xlfn.XLOOKUP(A24,Admin!$A$2:$A$601,Admin!$F$2:$F$601,"",0)</f>
        <v/>
      </c>
      <c r="F24" s="83"/>
      <c r="G24" s="21" t="str">
        <f t="shared" ref="G24:G28" si="4">IFERROR(RANK(F24,F$7:F$25,1),"")</f>
        <v/>
      </c>
      <c r="H24" t="str">
        <f>_xlfn.XLOOKUP(A24,Admin!$A$2:$A$601,Admin!$F$2:$F$601,"",0)</f>
        <v/>
      </c>
      <c r="M24" s="45"/>
      <c r="N24" s="45"/>
      <c r="O24" s="45"/>
      <c r="P24" s="45"/>
      <c r="Q24" s="21" t="str">
        <f>_xlfn.XLOOKUP(M24,Admin!$A$2:$A$601,Admin!$F$2:$F$601,"",0)</f>
        <v/>
      </c>
      <c r="R24" s="83"/>
      <c r="S24" s="21" t="str">
        <f t="shared" ref="S24:S50" si="5">IFERROR(RANK(R24,R$7:R$50,1),"")</f>
        <v/>
      </c>
      <c r="T24" t="str">
        <f>_xlfn.XLOOKUP(M24,Admin!$A$2:$A$601,Admin!$F$2:$F$601,"",0)</f>
        <v/>
      </c>
    </row>
    <row r="25" spans="1:23" x14ac:dyDescent="0.35">
      <c r="A25" s="45"/>
      <c r="B25" s="45"/>
      <c r="C25" s="45"/>
      <c r="D25" s="45"/>
      <c r="E25" s="21" t="str">
        <f>_xlfn.XLOOKUP(A25,Admin!$A$2:$A$601,Admin!$F$2:$F$601,"",0)</f>
        <v/>
      </c>
      <c r="F25" s="83"/>
      <c r="G25" s="21" t="str">
        <f t="shared" si="4"/>
        <v/>
      </c>
      <c r="H25" t="str">
        <f>_xlfn.XLOOKUP(A25,Admin!$A$2:$A$601,Admin!$F$2:$F$601,"",0)</f>
        <v/>
      </c>
      <c r="M25" s="45"/>
      <c r="N25" s="45"/>
      <c r="O25" s="45"/>
      <c r="P25" s="45"/>
      <c r="Q25" s="21" t="str">
        <f>_xlfn.XLOOKUP(M25,Admin!$A$2:$A$601,Admin!$F$2:$F$601,"",0)</f>
        <v/>
      </c>
      <c r="R25" s="83"/>
      <c r="S25" s="21" t="str">
        <f t="shared" si="5"/>
        <v/>
      </c>
      <c r="T25" t="str">
        <f>_xlfn.XLOOKUP(M25,Admin!$A$2:$A$601,Admin!$F$2:$F$601,"",0)</f>
        <v/>
      </c>
    </row>
    <row r="26" spans="1:23" x14ac:dyDescent="0.35">
      <c r="A26" s="45"/>
      <c r="B26" s="45"/>
      <c r="C26" s="45"/>
      <c r="D26" s="45"/>
      <c r="E26" s="21" t="str">
        <f>_xlfn.XLOOKUP(A26,Admin!$A$2:$A$601,Admin!$F$2:$F$601,"",0)</f>
        <v/>
      </c>
      <c r="F26" s="83"/>
      <c r="G26" s="21" t="str">
        <f t="shared" si="4"/>
        <v/>
      </c>
      <c r="H26" t="str">
        <f>_xlfn.XLOOKUP(A26,Admin!$A$2:$A$601,Admin!$F$2:$F$601,"",0)</f>
        <v/>
      </c>
      <c r="M26" s="45"/>
      <c r="N26" s="45"/>
      <c r="O26" s="45"/>
      <c r="P26" s="45"/>
      <c r="Q26" s="21" t="str">
        <f>_xlfn.XLOOKUP(M26,Admin!$A$2:$A$601,Admin!$F$2:$F$601,"",0)</f>
        <v/>
      </c>
      <c r="R26" s="83"/>
      <c r="S26" s="21" t="str">
        <f t="shared" si="5"/>
        <v/>
      </c>
      <c r="T26" t="str">
        <f>_xlfn.XLOOKUP(M26,Admin!$A$2:$A$601,Admin!$F$2:$F$601,"",0)</f>
        <v/>
      </c>
    </row>
    <row r="27" spans="1:23" x14ac:dyDescent="0.35">
      <c r="A27" s="45"/>
      <c r="B27" s="45"/>
      <c r="C27" s="45"/>
      <c r="D27" s="45"/>
      <c r="E27" s="21" t="str">
        <f>_xlfn.XLOOKUP(A27,Admin!$A$2:$A$601,Admin!$F$2:$F$601,"",0)</f>
        <v/>
      </c>
      <c r="F27" s="83"/>
      <c r="G27" s="21" t="str">
        <f t="shared" si="4"/>
        <v/>
      </c>
      <c r="H27" t="str">
        <f>_xlfn.XLOOKUP(A27,Admin!$A$2:$A$601,Admin!$F$2:$F$601,"",0)</f>
        <v/>
      </c>
      <c r="M27" s="45"/>
      <c r="N27" s="45"/>
      <c r="O27" s="45"/>
      <c r="P27" s="45"/>
      <c r="Q27" s="21" t="str">
        <f>_xlfn.XLOOKUP(M27,Admin!$A$2:$A$601,Admin!$F$2:$F$601,"",0)</f>
        <v/>
      </c>
      <c r="R27" s="83"/>
      <c r="S27" s="21" t="str">
        <f t="shared" si="5"/>
        <v/>
      </c>
      <c r="T27" t="str">
        <f>_xlfn.XLOOKUP(M27,Admin!$A$2:$A$601,Admin!$F$2:$F$601,"",0)</f>
        <v/>
      </c>
    </row>
    <row r="28" spans="1:23" x14ac:dyDescent="0.35">
      <c r="A28" s="45"/>
      <c r="B28" s="45"/>
      <c r="C28" s="45"/>
      <c r="D28" s="45"/>
      <c r="E28" s="21" t="str">
        <f>_xlfn.XLOOKUP(A28,Admin!$A$2:$A$601,Admin!$F$2:$F$601,"",0)</f>
        <v/>
      </c>
      <c r="F28" s="83"/>
      <c r="G28" s="21" t="str">
        <f t="shared" si="4"/>
        <v/>
      </c>
      <c r="H28" t="str">
        <f>_xlfn.XLOOKUP(A28,Admin!$A$2:$A$601,Admin!$F$2:$F$601,"",0)</f>
        <v/>
      </c>
      <c r="M28" s="45"/>
      <c r="N28" s="45"/>
      <c r="O28" s="45"/>
      <c r="P28" s="45"/>
      <c r="Q28" s="21" t="str">
        <f>_xlfn.XLOOKUP(M28,Admin!$A$2:$A$601,Admin!$F$2:$F$601,"",0)</f>
        <v/>
      </c>
      <c r="R28" s="83"/>
      <c r="S28" s="21" t="str">
        <f t="shared" si="5"/>
        <v/>
      </c>
      <c r="T28" t="str">
        <f>_xlfn.XLOOKUP(M28,Admin!$A$2:$A$601,Admin!$F$2:$F$601,"",0)</f>
        <v/>
      </c>
    </row>
    <row r="29" spans="1:23" x14ac:dyDescent="0.35">
      <c r="A29" s="45"/>
      <c r="B29" s="45"/>
      <c r="C29" s="45"/>
      <c r="D29" s="45"/>
      <c r="E29" s="21" t="str">
        <f>_xlfn.XLOOKUP(A29,Admin!$A$2:$A$601,Admin!$F$2:$F$601,"",0)</f>
        <v/>
      </c>
      <c r="F29" s="83"/>
      <c r="G29" s="21"/>
      <c r="H29" t="str">
        <f>_xlfn.XLOOKUP(A29,Admin!$A$2:$A$601,Admin!$F$2:$F$601,"",0)</f>
        <v/>
      </c>
      <c r="M29" s="45"/>
      <c r="N29" s="45"/>
      <c r="O29" s="45"/>
      <c r="P29" s="45"/>
      <c r="Q29" s="21" t="str">
        <f>_xlfn.XLOOKUP(M29,Admin!$A$2:$A$601,Admin!$F$2:$F$601,"",0)</f>
        <v/>
      </c>
      <c r="R29" s="83"/>
      <c r="S29" s="21" t="str">
        <f t="shared" si="5"/>
        <v/>
      </c>
      <c r="T29" t="str">
        <f>_xlfn.XLOOKUP(M29,Admin!$A$2:$A$601,Admin!$F$2:$F$601,"",0)</f>
        <v/>
      </c>
    </row>
    <row r="30" spans="1:23" x14ac:dyDescent="0.35">
      <c r="A30" s="45"/>
      <c r="B30" s="45"/>
      <c r="C30" s="45"/>
      <c r="D30" s="45"/>
      <c r="E30" s="21" t="str">
        <f>_xlfn.XLOOKUP(A30,Admin!$A$2:$A$601,Admin!$F$2:$F$601,"",0)</f>
        <v/>
      </c>
      <c r="F30" s="83"/>
      <c r="G30" s="21" t="str">
        <f t="shared" ref="G30:G50" si="6">IFERROR(RANK(F30,F$7:F$50,1),"")</f>
        <v/>
      </c>
      <c r="H30" t="str">
        <f>_xlfn.XLOOKUP(A30,Admin!$A$2:$A$601,Admin!$F$2:$F$601,"",0)</f>
        <v/>
      </c>
      <c r="M30" s="45"/>
      <c r="N30" s="45"/>
      <c r="O30" s="45"/>
      <c r="P30" s="45"/>
      <c r="Q30" s="21" t="str">
        <f>_xlfn.XLOOKUP(M30,Admin!$A$2:$A$601,Admin!$F$2:$F$601,"",0)</f>
        <v/>
      </c>
      <c r="R30" s="83"/>
      <c r="S30" s="21" t="str">
        <f t="shared" si="5"/>
        <v/>
      </c>
      <c r="T30" t="str">
        <f>_xlfn.XLOOKUP(M30,Admin!$A$2:$A$601,Admin!$F$2:$F$601,"",0)</f>
        <v/>
      </c>
    </row>
    <row r="31" spans="1:23" x14ac:dyDescent="0.35">
      <c r="A31" s="45"/>
      <c r="B31" s="45"/>
      <c r="C31" s="45"/>
      <c r="D31" s="45"/>
      <c r="E31" s="21" t="str">
        <f>_xlfn.XLOOKUP(A31,Admin!$A$2:$A$601,Admin!$F$2:$F$601,"",0)</f>
        <v/>
      </c>
      <c r="F31" s="83"/>
      <c r="G31" s="21" t="str">
        <f t="shared" si="6"/>
        <v/>
      </c>
      <c r="H31" t="str">
        <f>_xlfn.XLOOKUP(A31,Admin!$A$2:$A$601,Admin!$F$2:$F$601,"",0)</f>
        <v/>
      </c>
      <c r="M31" s="45"/>
      <c r="N31" s="45"/>
      <c r="O31" s="45"/>
      <c r="P31" s="45"/>
      <c r="Q31" s="21" t="str">
        <f>_xlfn.XLOOKUP(M31,Admin!$A$2:$A$601,Admin!$F$2:$F$601,"",0)</f>
        <v/>
      </c>
      <c r="R31" s="83"/>
      <c r="S31" s="21" t="str">
        <f t="shared" si="5"/>
        <v/>
      </c>
      <c r="T31" t="str">
        <f>_xlfn.XLOOKUP(M31,Admin!$A$2:$A$601,Admin!$F$2:$F$601,"",0)</f>
        <v/>
      </c>
    </row>
    <row r="32" spans="1:23" x14ac:dyDescent="0.35">
      <c r="A32" s="45"/>
      <c r="B32" s="45"/>
      <c r="C32" s="45"/>
      <c r="D32" s="45"/>
      <c r="E32" s="21" t="str">
        <f>_xlfn.XLOOKUP(A32,Admin!$A$2:$A$601,Admin!$F$2:$F$601,"",0)</f>
        <v/>
      </c>
      <c r="F32" s="83"/>
      <c r="G32" s="21" t="str">
        <f t="shared" si="6"/>
        <v/>
      </c>
      <c r="H32" t="str">
        <f>_xlfn.XLOOKUP(A32,Admin!$A$2:$A$601,Admin!$F$2:$F$601,"",0)</f>
        <v/>
      </c>
      <c r="M32" s="45"/>
      <c r="N32" s="45"/>
      <c r="O32" s="45"/>
      <c r="P32" s="45"/>
      <c r="Q32" s="21" t="str">
        <f>_xlfn.XLOOKUP(M32,Admin!$A$2:$A$601,Admin!$F$2:$F$601,"",0)</f>
        <v/>
      </c>
      <c r="R32" s="83"/>
      <c r="S32" s="21" t="str">
        <f t="shared" si="5"/>
        <v/>
      </c>
      <c r="T32" t="str">
        <f>_xlfn.XLOOKUP(M32,Admin!$A$2:$A$601,Admin!$F$2:$F$601,"",0)</f>
        <v/>
      </c>
    </row>
    <row r="33" spans="1:20" x14ac:dyDescent="0.35">
      <c r="A33" s="45"/>
      <c r="B33" s="45"/>
      <c r="C33" s="45"/>
      <c r="D33" s="45"/>
      <c r="E33" s="21" t="str">
        <f>_xlfn.XLOOKUP(A33,Admin!$A$2:$A$601,Admin!$F$2:$F$601,"",0)</f>
        <v/>
      </c>
      <c r="F33" s="83"/>
      <c r="G33" s="21" t="str">
        <f t="shared" si="6"/>
        <v/>
      </c>
      <c r="H33" t="str">
        <f>_xlfn.XLOOKUP(A33,Admin!$A$2:$A$601,Admin!$F$2:$F$601,"",0)</f>
        <v/>
      </c>
      <c r="M33" s="45"/>
      <c r="N33" s="45"/>
      <c r="O33" s="45"/>
      <c r="P33" s="45"/>
      <c r="Q33" s="21" t="str">
        <f>_xlfn.XLOOKUP(M33,Admin!$A$2:$A$601,Admin!$F$2:$F$601,"",0)</f>
        <v/>
      </c>
      <c r="R33" s="83"/>
      <c r="S33" s="21" t="str">
        <f t="shared" si="5"/>
        <v/>
      </c>
      <c r="T33" t="str">
        <f>_xlfn.XLOOKUP(M33,Admin!$A$2:$A$601,Admin!$F$2:$F$601,"",0)</f>
        <v/>
      </c>
    </row>
    <row r="34" spans="1:20" x14ac:dyDescent="0.35">
      <c r="A34" s="45"/>
      <c r="B34" s="45"/>
      <c r="C34" s="45"/>
      <c r="D34" s="45"/>
      <c r="E34" s="21" t="str">
        <f>_xlfn.XLOOKUP(A34,Admin!$A$2:$A$601,Admin!$F$2:$F$601,"",0)</f>
        <v/>
      </c>
      <c r="F34" s="83"/>
      <c r="G34" s="21" t="str">
        <f t="shared" si="6"/>
        <v/>
      </c>
      <c r="H34" t="str">
        <f>_xlfn.XLOOKUP(A34,Admin!$A$2:$A$601,Admin!$F$2:$F$601,"",0)</f>
        <v/>
      </c>
      <c r="M34" s="45"/>
      <c r="N34" s="45"/>
      <c r="O34" s="45"/>
      <c r="P34" s="45"/>
      <c r="Q34" s="21" t="str">
        <f>_xlfn.XLOOKUP(M34,Admin!$A$2:$A$601,Admin!$F$2:$F$601,"",0)</f>
        <v/>
      </c>
      <c r="R34" s="83"/>
      <c r="S34" s="21" t="str">
        <f t="shared" si="5"/>
        <v/>
      </c>
      <c r="T34" t="str">
        <f>_xlfn.XLOOKUP(M34,Admin!$A$2:$A$601,Admin!$F$2:$F$601,"",0)</f>
        <v/>
      </c>
    </row>
    <row r="35" spans="1:20" x14ac:dyDescent="0.35">
      <c r="A35" s="45"/>
      <c r="B35" s="45"/>
      <c r="C35" s="45"/>
      <c r="D35" s="45"/>
      <c r="E35" s="21" t="str">
        <f>_xlfn.XLOOKUP(A35,Admin!$A$2:$A$601,Admin!$F$2:$F$601,"",0)</f>
        <v/>
      </c>
      <c r="F35" s="83"/>
      <c r="G35" s="21" t="str">
        <f t="shared" si="6"/>
        <v/>
      </c>
      <c r="H35" t="str">
        <f>_xlfn.XLOOKUP(A35,Admin!$A$2:$A$601,Admin!$F$2:$F$601,"",0)</f>
        <v/>
      </c>
      <c r="M35" s="45"/>
      <c r="N35" s="45"/>
      <c r="O35" s="45"/>
      <c r="P35" s="45"/>
      <c r="Q35" s="21" t="str">
        <f>_xlfn.XLOOKUP(M35,Admin!$A$2:$A$601,Admin!$F$2:$F$601,"",0)</f>
        <v/>
      </c>
      <c r="R35" s="83"/>
      <c r="S35" s="21" t="str">
        <f t="shared" si="5"/>
        <v/>
      </c>
      <c r="T35" t="str">
        <f>_xlfn.XLOOKUP(M35,Admin!$A$2:$A$601,Admin!$F$2:$F$601,"",0)</f>
        <v/>
      </c>
    </row>
    <row r="36" spans="1:20" x14ac:dyDescent="0.35">
      <c r="A36" s="45"/>
      <c r="B36" s="45"/>
      <c r="C36" s="45"/>
      <c r="D36" s="45"/>
      <c r="E36" s="21" t="str">
        <f>_xlfn.XLOOKUP(A36,Admin!$A$2:$A$601,Admin!$F$2:$F$601,"",0)</f>
        <v/>
      </c>
      <c r="F36" s="83"/>
      <c r="G36" s="21" t="str">
        <f t="shared" si="6"/>
        <v/>
      </c>
      <c r="H36" t="str">
        <f>_xlfn.XLOOKUP(A36,Admin!$A$2:$A$601,Admin!$F$2:$F$601,"",0)</f>
        <v/>
      </c>
      <c r="M36" s="45"/>
      <c r="N36" s="45"/>
      <c r="O36" s="45"/>
      <c r="P36" s="45"/>
      <c r="Q36" s="21" t="str">
        <f>_xlfn.XLOOKUP(M36,Admin!$A$2:$A$601,Admin!$F$2:$F$601,"",0)</f>
        <v/>
      </c>
      <c r="R36" s="83"/>
      <c r="S36" s="21" t="str">
        <f t="shared" si="5"/>
        <v/>
      </c>
      <c r="T36" t="str">
        <f>_xlfn.XLOOKUP(M36,Admin!$A$2:$A$601,Admin!$F$2:$F$601,"",0)</f>
        <v/>
      </c>
    </row>
    <row r="37" spans="1:20" x14ac:dyDescent="0.35">
      <c r="A37" s="45"/>
      <c r="B37" s="45"/>
      <c r="C37" s="45"/>
      <c r="D37" s="45"/>
      <c r="E37" s="21" t="str">
        <f>_xlfn.XLOOKUP(A37,Admin!$A$2:$A$601,Admin!$F$2:$F$601,"",0)</f>
        <v/>
      </c>
      <c r="F37" s="83"/>
      <c r="G37" s="21" t="str">
        <f t="shared" si="6"/>
        <v/>
      </c>
      <c r="H37" t="str">
        <f>_xlfn.XLOOKUP(A37,Admin!$A$2:$A$601,Admin!$F$2:$F$601,"",0)</f>
        <v/>
      </c>
      <c r="M37" s="45"/>
      <c r="N37" s="45"/>
      <c r="O37" s="45"/>
      <c r="P37" s="45"/>
      <c r="Q37" s="21" t="str">
        <f>_xlfn.XLOOKUP(M37,Admin!$A$2:$A$601,Admin!$F$2:$F$601,"",0)</f>
        <v/>
      </c>
      <c r="R37" s="83"/>
      <c r="S37" s="21" t="str">
        <f t="shared" si="5"/>
        <v/>
      </c>
      <c r="T37" t="str">
        <f>_xlfn.XLOOKUP(M37,Admin!$A$2:$A$601,Admin!$F$2:$F$601,"",0)</f>
        <v/>
      </c>
    </row>
    <row r="38" spans="1:20" x14ac:dyDescent="0.35">
      <c r="A38" s="45"/>
      <c r="B38" s="45"/>
      <c r="C38" s="45"/>
      <c r="D38" s="45"/>
      <c r="E38" s="21" t="str">
        <f>_xlfn.XLOOKUP(A38,Admin!$A$2:$A$601,Admin!$F$2:$F$601,"",0)</f>
        <v/>
      </c>
      <c r="F38" s="83"/>
      <c r="G38" s="21" t="str">
        <f t="shared" si="6"/>
        <v/>
      </c>
      <c r="H38" t="str">
        <f>_xlfn.XLOOKUP(A38,Admin!$A$2:$A$601,Admin!$F$2:$F$601,"",0)</f>
        <v/>
      </c>
      <c r="M38" s="45"/>
      <c r="N38" s="45"/>
      <c r="O38" s="45"/>
      <c r="P38" s="45"/>
      <c r="Q38" s="21" t="str">
        <f>_xlfn.XLOOKUP(M38,Admin!$A$2:$A$601,Admin!$F$2:$F$601,"",0)</f>
        <v/>
      </c>
      <c r="R38" s="83"/>
      <c r="S38" s="21" t="str">
        <f t="shared" si="5"/>
        <v/>
      </c>
      <c r="T38" t="str">
        <f>_xlfn.XLOOKUP(M38,Admin!$A$2:$A$601,Admin!$F$2:$F$601,"",0)</f>
        <v/>
      </c>
    </row>
    <row r="39" spans="1:20" x14ac:dyDescent="0.35">
      <c r="A39" s="45"/>
      <c r="B39" s="45"/>
      <c r="C39" s="45"/>
      <c r="D39" s="45"/>
      <c r="E39" s="21" t="str">
        <f>_xlfn.XLOOKUP(A39,Admin!$A$2:$A$601,Admin!$F$2:$F$601,"",0)</f>
        <v/>
      </c>
      <c r="F39" s="83"/>
      <c r="G39" s="21" t="str">
        <f t="shared" si="6"/>
        <v/>
      </c>
      <c r="H39" t="str">
        <f>_xlfn.XLOOKUP(A39,Admin!$A$2:$A$601,Admin!$F$2:$F$601,"",0)</f>
        <v/>
      </c>
      <c r="M39" s="45"/>
      <c r="N39" s="45"/>
      <c r="O39" s="45"/>
      <c r="P39" s="45"/>
      <c r="Q39" s="21" t="str">
        <f>_xlfn.XLOOKUP(M39,Admin!$A$2:$A$601,Admin!$F$2:$F$601,"",0)</f>
        <v/>
      </c>
      <c r="R39" s="83"/>
      <c r="S39" s="21" t="str">
        <f t="shared" si="5"/>
        <v/>
      </c>
      <c r="T39" t="str">
        <f>_xlfn.XLOOKUP(M39,Admin!$A$2:$A$601,Admin!$F$2:$F$601,"",0)</f>
        <v/>
      </c>
    </row>
    <row r="40" spans="1:20" x14ac:dyDescent="0.35">
      <c r="A40" s="45"/>
      <c r="B40" s="45"/>
      <c r="C40" s="45"/>
      <c r="D40" s="45"/>
      <c r="E40" s="21" t="str">
        <f>_xlfn.XLOOKUP(A40,Admin!$A$2:$A$601,Admin!$F$2:$F$601,"",0)</f>
        <v/>
      </c>
      <c r="F40" s="83"/>
      <c r="G40" s="21" t="str">
        <f t="shared" si="6"/>
        <v/>
      </c>
      <c r="H40" t="str">
        <f>_xlfn.XLOOKUP(A40,Admin!$A$2:$A$601,Admin!$F$2:$F$601,"",0)</f>
        <v/>
      </c>
      <c r="M40" s="45"/>
      <c r="N40" s="45"/>
      <c r="O40" s="45"/>
      <c r="P40" s="45"/>
      <c r="Q40" s="21" t="str">
        <f>_xlfn.XLOOKUP(M40,Admin!$A$2:$A$601,Admin!$F$2:$F$601,"",0)</f>
        <v/>
      </c>
      <c r="R40" s="83"/>
      <c r="S40" s="21" t="str">
        <f t="shared" si="5"/>
        <v/>
      </c>
      <c r="T40" t="str">
        <f>_xlfn.XLOOKUP(M40,Admin!$A$2:$A$601,Admin!$F$2:$F$601,"",0)</f>
        <v/>
      </c>
    </row>
    <row r="41" spans="1:20" x14ac:dyDescent="0.35">
      <c r="A41" s="45"/>
      <c r="B41" s="45"/>
      <c r="C41" s="45"/>
      <c r="D41" s="45"/>
      <c r="E41" s="21" t="str">
        <f>_xlfn.XLOOKUP(A41,Admin!$A$2:$A$601,Admin!$F$2:$F$601,"",0)</f>
        <v/>
      </c>
      <c r="F41" s="83"/>
      <c r="G41" s="21" t="str">
        <f t="shared" si="6"/>
        <v/>
      </c>
      <c r="H41" t="str">
        <f>_xlfn.XLOOKUP(A41,Admin!$A$2:$A$601,Admin!$F$2:$F$601,"",0)</f>
        <v/>
      </c>
      <c r="M41" s="45"/>
      <c r="N41" s="45"/>
      <c r="O41" s="45"/>
      <c r="P41" s="45"/>
      <c r="Q41" s="21" t="str">
        <f>_xlfn.XLOOKUP(M41,Admin!$A$2:$A$601,Admin!$F$2:$F$601,"",0)</f>
        <v/>
      </c>
      <c r="R41" s="83"/>
      <c r="S41" s="21" t="str">
        <f t="shared" si="5"/>
        <v/>
      </c>
      <c r="T41" t="str">
        <f>_xlfn.XLOOKUP(M41,Admin!$A$2:$A$601,Admin!$F$2:$F$601,"",0)</f>
        <v/>
      </c>
    </row>
    <row r="42" spans="1:20" x14ac:dyDescent="0.35">
      <c r="A42" s="45"/>
      <c r="B42" s="45"/>
      <c r="C42" s="45"/>
      <c r="D42" s="45"/>
      <c r="E42" s="21" t="str">
        <f>_xlfn.XLOOKUP(A42,Admin!$A$2:$A$601,Admin!$F$2:$F$601,"",0)</f>
        <v/>
      </c>
      <c r="F42" s="83"/>
      <c r="G42" s="21" t="str">
        <f t="shared" si="6"/>
        <v/>
      </c>
      <c r="H42" t="str">
        <f>_xlfn.XLOOKUP(A42,Admin!$A$2:$A$601,Admin!$F$2:$F$601,"",0)</f>
        <v/>
      </c>
      <c r="M42" s="45"/>
      <c r="N42" s="45"/>
      <c r="O42" s="45"/>
      <c r="P42" s="45"/>
      <c r="Q42" s="21" t="str">
        <f>_xlfn.XLOOKUP(M42,Admin!$A$2:$A$601,Admin!$F$2:$F$601,"",0)</f>
        <v/>
      </c>
      <c r="R42" s="83"/>
      <c r="S42" s="21" t="str">
        <f t="shared" si="5"/>
        <v/>
      </c>
      <c r="T42" t="str">
        <f>_xlfn.XLOOKUP(M42,Admin!$A$2:$A$601,Admin!$F$2:$F$601,"",0)</f>
        <v/>
      </c>
    </row>
    <row r="43" spans="1:20" x14ac:dyDescent="0.35">
      <c r="A43" s="45"/>
      <c r="B43" s="45"/>
      <c r="C43" s="45"/>
      <c r="D43" s="45"/>
      <c r="E43" s="21" t="str">
        <f>_xlfn.XLOOKUP(A43,Admin!$A$2:$A$601,Admin!$F$2:$F$601,"",0)</f>
        <v/>
      </c>
      <c r="F43" s="83"/>
      <c r="G43" s="21" t="str">
        <f t="shared" si="6"/>
        <v/>
      </c>
      <c r="H43" t="str">
        <f>_xlfn.XLOOKUP(A43,Admin!$A$2:$A$601,Admin!$F$2:$F$601,"",0)</f>
        <v/>
      </c>
      <c r="M43" s="45"/>
      <c r="N43" s="45"/>
      <c r="O43" s="45"/>
      <c r="P43" s="45"/>
      <c r="Q43" s="21" t="str">
        <f>_xlfn.XLOOKUP(M43,Admin!$A$2:$A$601,Admin!$F$2:$F$601,"",0)</f>
        <v/>
      </c>
      <c r="R43" s="83"/>
      <c r="S43" s="21" t="str">
        <f t="shared" si="5"/>
        <v/>
      </c>
      <c r="T43" t="str">
        <f>_xlfn.XLOOKUP(M43,Admin!$A$2:$A$601,Admin!$F$2:$F$601,"",0)</f>
        <v/>
      </c>
    </row>
    <row r="44" spans="1:20" x14ac:dyDescent="0.35">
      <c r="A44" s="45"/>
      <c r="B44" s="45"/>
      <c r="C44" s="45"/>
      <c r="D44" s="45"/>
      <c r="E44" s="21" t="str">
        <f>_xlfn.XLOOKUP(A44,Admin!$A$2:$A$601,Admin!$F$2:$F$601,"",0)</f>
        <v/>
      </c>
      <c r="F44" s="83"/>
      <c r="G44" s="21" t="str">
        <f t="shared" si="6"/>
        <v/>
      </c>
      <c r="H44" t="str">
        <f>_xlfn.XLOOKUP(A44,Admin!$A$2:$A$601,Admin!$F$2:$F$601,"",0)</f>
        <v/>
      </c>
      <c r="M44" s="45"/>
      <c r="N44" s="45"/>
      <c r="O44" s="45"/>
      <c r="P44" s="45"/>
      <c r="Q44" s="21" t="str">
        <f>_xlfn.XLOOKUP(M44,Admin!$A$2:$A$601,Admin!$F$2:$F$601,"",0)</f>
        <v/>
      </c>
      <c r="R44" s="83"/>
      <c r="S44" s="21" t="str">
        <f t="shared" si="5"/>
        <v/>
      </c>
      <c r="T44" t="str">
        <f>_xlfn.XLOOKUP(M44,Admin!$A$2:$A$601,Admin!$F$2:$F$601,"",0)</f>
        <v/>
      </c>
    </row>
    <row r="45" spans="1:20" x14ac:dyDescent="0.35">
      <c r="A45" s="45"/>
      <c r="B45" s="45"/>
      <c r="C45" s="45"/>
      <c r="D45" s="45"/>
      <c r="E45" s="21" t="str">
        <f>_xlfn.XLOOKUP(A45,Admin!$A$2:$A$601,Admin!$F$2:$F$601,"",0)</f>
        <v/>
      </c>
      <c r="F45" s="83"/>
      <c r="G45" s="21" t="str">
        <f t="shared" si="6"/>
        <v/>
      </c>
      <c r="H45" t="str">
        <f>_xlfn.XLOOKUP(A45,Admin!$A$2:$A$601,Admin!$F$2:$F$601,"",0)</f>
        <v/>
      </c>
      <c r="M45" s="45"/>
      <c r="N45" s="45"/>
      <c r="O45" s="45"/>
      <c r="P45" s="45"/>
      <c r="Q45" s="21" t="str">
        <f>_xlfn.XLOOKUP(M45,Admin!$A$2:$A$601,Admin!$F$2:$F$601,"",0)</f>
        <v/>
      </c>
      <c r="R45" s="83"/>
      <c r="S45" s="21" t="str">
        <f t="shared" si="5"/>
        <v/>
      </c>
      <c r="T45" t="str">
        <f>_xlfn.XLOOKUP(M45,Admin!$A$2:$A$601,Admin!$F$2:$F$601,"",0)</f>
        <v/>
      </c>
    </row>
    <row r="46" spans="1:20" x14ac:dyDescent="0.35">
      <c r="A46" s="45"/>
      <c r="B46" s="45"/>
      <c r="C46" s="45"/>
      <c r="D46" s="45"/>
      <c r="E46" s="21" t="str">
        <f>_xlfn.XLOOKUP(A46,Admin!$A$2:$A$601,Admin!$F$2:$F$601,"",0)</f>
        <v/>
      </c>
      <c r="F46" s="83"/>
      <c r="G46" s="21" t="str">
        <f t="shared" si="6"/>
        <v/>
      </c>
      <c r="H46" t="str">
        <f>_xlfn.XLOOKUP(A46,Admin!$A$2:$A$601,Admin!$F$2:$F$601,"",0)</f>
        <v/>
      </c>
      <c r="M46" s="45"/>
      <c r="N46" s="45"/>
      <c r="O46" s="45"/>
      <c r="P46" s="45"/>
      <c r="Q46" s="21" t="str">
        <f>_xlfn.XLOOKUP(M46,Admin!$A$2:$A$601,Admin!$F$2:$F$601,"",0)</f>
        <v/>
      </c>
      <c r="R46" s="83"/>
      <c r="S46" s="21" t="str">
        <f t="shared" si="5"/>
        <v/>
      </c>
      <c r="T46" t="str">
        <f>_xlfn.XLOOKUP(M46,Admin!$A$2:$A$601,Admin!$F$2:$F$601,"",0)</f>
        <v/>
      </c>
    </row>
    <row r="47" spans="1:20" x14ac:dyDescent="0.35">
      <c r="A47" s="45"/>
      <c r="B47" s="45"/>
      <c r="C47" s="45"/>
      <c r="D47" s="45"/>
      <c r="E47" s="21" t="str">
        <f>_xlfn.XLOOKUP(A47,Admin!$A$2:$A$601,Admin!$F$2:$F$601,"",0)</f>
        <v/>
      </c>
      <c r="F47" s="83"/>
      <c r="G47" s="21" t="str">
        <f t="shared" si="6"/>
        <v/>
      </c>
      <c r="H47" t="str">
        <f>_xlfn.XLOOKUP(A47,Admin!$A$2:$A$601,Admin!$F$2:$F$601,"",0)</f>
        <v/>
      </c>
      <c r="M47" s="45"/>
      <c r="N47" s="45"/>
      <c r="O47" s="45"/>
      <c r="P47" s="45"/>
      <c r="Q47" s="21" t="str">
        <f>_xlfn.XLOOKUP(M47,Admin!$A$2:$A$601,Admin!$F$2:$F$601,"",0)</f>
        <v/>
      </c>
      <c r="R47" s="83"/>
      <c r="S47" s="21" t="str">
        <f t="shared" si="5"/>
        <v/>
      </c>
      <c r="T47" t="str">
        <f>_xlfn.XLOOKUP(M47,Admin!$A$2:$A$601,Admin!$F$2:$F$601,"",0)</f>
        <v/>
      </c>
    </row>
    <row r="48" spans="1:20" x14ac:dyDescent="0.35">
      <c r="A48" s="45"/>
      <c r="B48" s="45"/>
      <c r="C48" s="45"/>
      <c r="D48" s="45"/>
      <c r="E48" s="21" t="str">
        <f>_xlfn.XLOOKUP(A48,Admin!$A$2:$A$601,Admin!$F$2:$F$601,"",0)</f>
        <v/>
      </c>
      <c r="F48" s="83"/>
      <c r="G48" s="21" t="str">
        <f t="shared" si="6"/>
        <v/>
      </c>
      <c r="H48" t="str">
        <f>_xlfn.XLOOKUP(A48,Admin!$A$2:$A$601,Admin!$F$2:$F$601,"",0)</f>
        <v/>
      </c>
      <c r="M48" s="45"/>
      <c r="N48" s="45"/>
      <c r="O48" s="45"/>
      <c r="P48" s="45"/>
      <c r="Q48" s="21" t="str">
        <f>_xlfn.XLOOKUP(M48,Admin!$A$2:$A$601,Admin!$F$2:$F$601,"",0)</f>
        <v/>
      </c>
      <c r="R48" s="83"/>
      <c r="S48" s="21" t="str">
        <f t="shared" si="5"/>
        <v/>
      </c>
      <c r="T48" t="str">
        <f>_xlfn.XLOOKUP(M48,Admin!$A$2:$A$601,Admin!$F$2:$F$601,"",0)</f>
        <v/>
      </c>
    </row>
    <row r="49" spans="1:20" x14ac:dyDescent="0.35">
      <c r="A49" s="45"/>
      <c r="B49" s="45"/>
      <c r="C49" s="45"/>
      <c r="D49" s="45"/>
      <c r="E49" s="21" t="str">
        <f>_xlfn.XLOOKUP(A49,Admin!$A$2:$A$601,Admin!$F$2:$F$601,"",0)</f>
        <v/>
      </c>
      <c r="F49" s="83"/>
      <c r="G49" s="21" t="str">
        <f t="shared" si="6"/>
        <v/>
      </c>
      <c r="H49" t="str">
        <f>_xlfn.XLOOKUP(A49,Admin!$A$2:$A$601,Admin!$F$2:$F$601,"",0)</f>
        <v/>
      </c>
      <c r="M49" s="45"/>
      <c r="N49" s="45"/>
      <c r="O49" s="45"/>
      <c r="P49" s="45"/>
      <c r="Q49" s="21" t="str">
        <f>_xlfn.XLOOKUP(M49,Admin!$A$2:$A$601,Admin!$F$2:$F$601,"",0)</f>
        <v/>
      </c>
      <c r="R49" s="83"/>
      <c r="S49" s="21" t="str">
        <f t="shared" si="5"/>
        <v/>
      </c>
      <c r="T49" t="str">
        <f>_xlfn.XLOOKUP(M49,Admin!$A$2:$A$601,Admin!$F$2:$F$601,"",0)</f>
        <v/>
      </c>
    </row>
    <row r="50" spans="1:20" x14ac:dyDescent="0.35">
      <c r="A50" s="45"/>
      <c r="B50" s="45"/>
      <c r="C50" s="45"/>
      <c r="D50" s="45"/>
      <c r="E50" s="21" t="str">
        <f>_xlfn.XLOOKUP(A50,Admin!$A$2:$A$601,Admin!$F$2:$F$601,"",0)</f>
        <v/>
      </c>
      <c r="F50" s="83"/>
      <c r="G50" s="21" t="str">
        <f t="shared" si="6"/>
        <v/>
      </c>
      <c r="H50" t="str">
        <f>_xlfn.XLOOKUP(A50,Admin!$A$2:$A$601,Admin!$F$2:$F$601,"",0)</f>
        <v/>
      </c>
      <c r="M50" s="45"/>
      <c r="N50" s="45"/>
      <c r="O50" s="45"/>
      <c r="P50" s="45"/>
      <c r="Q50" s="21" t="str">
        <f>_xlfn.XLOOKUP(M50,Admin!$A$2:$A$601,Admin!$F$2:$F$601,"",0)</f>
        <v/>
      </c>
      <c r="R50" s="83"/>
      <c r="S50" s="21" t="str">
        <f t="shared" si="5"/>
        <v/>
      </c>
      <c r="T50" t="str">
        <f>_xlfn.XLOOKUP(M50,Admin!$A$2:$A$601,Admin!$F$2:$F$601,"",0)</f>
        <v/>
      </c>
    </row>
  </sheetData>
  <sortState xmlns:xlrd2="http://schemas.microsoft.com/office/spreadsheetml/2017/richdata2" ref="M7:S23">
    <sortCondition ref="S7:S23"/>
  </sortState>
  <mergeCells count="1">
    <mergeCell ref="A1:S1"/>
  </mergeCells>
  <conditionalFormatting sqref="A7:D19 M7:P29">
    <cfRule type="duplicateValues" dxfId="3" priority="1"/>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sortu11gre">
                <anchor moveWithCells="1" sizeWithCells="1">
                  <from>
                    <xdr:col>3</xdr:col>
                    <xdr:colOff>63500</xdr:colOff>
                    <xdr:row>0</xdr:row>
                    <xdr:rowOff>101600</xdr:rowOff>
                  </from>
                  <to>
                    <xdr:col>5</xdr:col>
                    <xdr:colOff>114300</xdr:colOff>
                    <xdr:row>0</xdr:row>
                    <xdr:rowOff>355600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8986-394F-42DC-9B11-4B42C3816EEF}">
  <sheetPr codeName="Sheet12">
    <tabColor rgb="FF5DD5FF"/>
  </sheetPr>
  <dimension ref="A1:AG50"/>
  <sheetViews>
    <sheetView topLeftCell="E1" workbookViewId="0">
      <selection activeCell="AB8" sqref="AB8"/>
    </sheetView>
  </sheetViews>
  <sheetFormatPr defaultColWidth="8.81640625" defaultRowHeight="14.5" x14ac:dyDescent="0.35"/>
  <cols>
    <col min="6" max="6" width="8.81640625" style="99"/>
    <col min="8" max="10" width="8.81640625" hidden="1" customWidth="1"/>
    <col min="11" max="11" width="8.81640625" customWidth="1"/>
    <col min="18" max="18" width="8.81640625" style="99"/>
    <col min="19" max="19" width="7.453125" bestFit="1" customWidth="1"/>
    <col min="20" max="20" width="4.90625" hidden="1" customWidth="1"/>
    <col min="21" max="21" width="2.81640625" hidden="1" customWidth="1"/>
    <col min="22" max="22" width="1.81640625" hidden="1" customWidth="1"/>
    <col min="23" max="23" width="5.90625" bestFit="1" customWidth="1"/>
    <col min="28" max="28" width="8.81640625" style="99"/>
    <col min="29" max="29" width="7.453125" bestFit="1" customWidth="1"/>
    <col min="30" max="30" width="4.90625" hidden="1" customWidth="1"/>
    <col min="31" max="31" width="2.81640625" hidden="1" customWidth="1"/>
    <col min="32" max="32" width="5.81640625" hidden="1" customWidth="1"/>
    <col min="33" max="33" width="5.90625" bestFit="1" customWidth="1"/>
  </cols>
  <sheetData>
    <row r="1" spans="1:33" ht="31" x14ac:dyDescent="0.7">
      <c r="A1" s="154" t="s">
        <v>564</v>
      </c>
      <c r="B1" s="154"/>
      <c r="C1" s="154"/>
      <c r="D1" s="154"/>
      <c r="E1" s="154"/>
      <c r="F1" s="154"/>
      <c r="G1" s="154"/>
      <c r="H1" s="154"/>
      <c r="I1" s="154"/>
      <c r="J1" s="154"/>
      <c r="K1" s="154"/>
      <c r="L1" s="154"/>
      <c r="M1" s="154"/>
      <c r="N1" s="154"/>
      <c r="O1" s="154"/>
      <c r="P1" s="154"/>
      <c r="Q1" s="155"/>
      <c r="R1" s="154"/>
      <c r="S1" s="154"/>
      <c r="T1" s="53"/>
      <c r="U1" s="53"/>
      <c r="V1" s="53"/>
      <c r="W1" s="53"/>
      <c r="X1" s="154"/>
      <c r="Y1" s="154"/>
      <c r="Z1" s="154"/>
      <c r="AA1" s="154"/>
      <c r="AB1" s="154"/>
      <c r="AC1" s="154"/>
      <c r="AD1" s="53"/>
      <c r="AE1" s="53"/>
      <c r="AF1" s="53"/>
      <c r="AG1" s="53"/>
    </row>
    <row r="3" spans="1:33" ht="21" x14ac:dyDescent="0.5">
      <c r="A3" s="46" t="s">
        <v>41</v>
      </c>
      <c r="B3" s="49" t="s">
        <v>66</v>
      </c>
      <c r="C3" s="46"/>
      <c r="D3" s="46"/>
      <c r="E3" s="46"/>
      <c r="F3" s="115"/>
      <c r="G3" s="46"/>
      <c r="H3" s="46"/>
      <c r="I3" s="46"/>
      <c r="J3" s="46"/>
      <c r="K3" s="46"/>
      <c r="M3" s="44" t="s">
        <v>45</v>
      </c>
      <c r="N3" s="50" t="s">
        <v>69</v>
      </c>
      <c r="O3" s="44"/>
      <c r="P3" s="44"/>
      <c r="Q3" s="44"/>
      <c r="R3" s="116"/>
      <c r="S3" s="44"/>
      <c r="T3" s="44"/>
      <c r="U3" s="44"/>
      <c r="V3" s="44"/>
      <c r="W3" s="44"/>
      <c r="Y3" s="43" t="s">
        <v>45</v>
      </c>
      <c r="Z3" s="52" t="s">
        <v>70</v>
      </c>
      <c r="AA3" s="43"/>
      <c r="AB3" s="120"/>
      <c r="AC3" s="43"/>
      <c r="AD3" s="43"/>
      <c r="AE3" s="43"/>
      <c r="AF3" s="43"/>
      <c r="AG3" s="43"/>
    </row>
    <row r="4" spans="1:33" x14ac:dyDescent="0.35">
      <c r="A4" s="46"/>
      <c r="B4" s="46"/>
      <c r="C4" s="46"/>
      <c r="D4" s="46"/>
      <c r="E4" s="46"/>
      <c r="F4" s="115"/>
      <c r="G4" s="46"/>
      <c r="H4" s="46"/>
      <c r="I4" s="46"/>
      <c r="J4" s="46"/>
      <c r="K4" s="46"/>
      <c r="M4" s="44"/>
      <c r="N4" s="44"/>
      <c r="O4" s="44"/>
      <c r="P4" s="44"/>
      <c r="Q4" s="44"/>
      <c r="R4" s="116"/>
      <c r="S4" s="44"/>
      <c r="T4" s="44"/>
      <c r="U4" s="44"/>
      <c r="V4" s="44"/>
      <c r="W4" s="44"/>
      <c r="Y4" s="43"/>
      <c r="Z4" s="43"/>
      <c r="AA4" s="43"/>
      <c r="AB4" s="120"/>
      <c r="AC4" s="43"/>
      <c r="AD4" s="43"/>
      <c r="AE4" s="43"/>
      <c r="AF4" s="43"/>
      <c r="AG4" s="43"/>
    </row>
    <row r="5" spans="1:33" x14ac:dyDescent="0.35">
      <c r="A5" s="46" t="s">
        <v>42</v>
      </c>
      <c r="B5" s="46"/>
      <c r="C5" s="46"/>
      <c r="D5" s="46"/>
      <c r="E5" s="46"/>
      <c r="F5" s="115"/>
      <c r="G5" s="46"/>
      <c r="H5" s="46"/>
      <c r="I5" s="46"/>
      <c r="J5" s="46"/>
      <c r="K5" s="46"/>
      <c r="M5" s="44" t="s">
        <v>42</v>
      </c>
      <c r="N5" s="44"/>
      <c r="O5" s="44"/>
      <c r="P5" s="44"/>
      <c r="Q5" s="44"/>
      <c r="R5" s="116"/>
      <c r="S5" s="44"/>
      <c r="T5" s="44"/>
      <c r="U5" s="44"/>
      <c r="V5" s="44"/>
      <c r="W5" s="44"/>
      <c r="Y5" s="43" t="s">
        <v>42</v>
      </c>
      <c r="Z5" s="43"/>
      <c r="AA5" s="43"/>
      <c r="AB5" s="120"/>
      <c r="AC5" s="43"/>
      <c r="AD5" s="43"/>
      <c r="AE5" s="43"/>
      <c r="AF5" s="43"/>
      <c r="AG5" s="43"/>
    </row>
    <row r="6" spans="1:33" x14ac:dyDescent="0.35">
      <c r="A6" s="21" t="s">
        <v>29</v>
      </c>
      <c r="B6" s="21"/>
      <c r="C6" s="21"/>
      <c r="D6" s="21"/>
      <c r="E6" s="21" t="s">
        <v>22</v>
      </c>
      <c r="F6" s="101" t="s">
        <v>43</v>
      </c>
      <c r="G6" s="21" t="s">
        <v>44</v>
      </c>
      <c r="H6" s="64" t="s">
        <v>22</v>
      </c>
      <c r="I6" s="64"/>
      <c r="J6" s="64"/>
      <c r="K6" s="64" t="s">
        <v>71</v>
      </c>
      <c r="M6" s="21" t="s">
        <v>29</v>
      </c>
      <c r="N6" s="21"/>
      <c r="O6" s="21"/>
      <c r="P6" s="21"/>
      <c r="Q6" s="21" t="s">
        <v>22</v>
      </c>
      <c r="R6" s="101" t="s">
        <v>43</v>
      </c>
      <c r="S6" s="21" t="s">
        <v>44</v>
      </c>
      <c r="T6" s="64" t="s">
        <v>22</v>
      </c>
      <c r="U6" s="64"/>
      <c r="V6" s="64"/>
      <c r="W6" s="64" t="s">
        <v>71</v>
      </c>
      <c r="Y6" s="21" t="s">
        <v>29</v>
      </c>
      <c r="Z6" s="21"/>
      <c r="AA6" s="21" t="s">
        <v>22</v>
      </c>
      <c r="AB6" s="101" t="s">
        <v>43</v>
      </c>
      <c r="AC6" s="21" t="s">
        <v>44</v>
      </c>
      <c r="AD6" s="64" t="s">
        <v>22</v>
      </c>
      <c r="AE6" s="64"/>
      <c r="AF6" s="64"/>
      <c r="AG6" s="64" t="s">
        <v>71</v>
      </c>
    </row>
    <row r="7" spans="1:33" x14ac:dyDescent="0.35">
      <c r="A7" s="45">
        <v>455</v>
      </c>
      <c r="B7" s="45">
        <v>454</v>
      </c>
      <c r="C7" s="45">
        <v>457</v>
      </c>
      <c r="D7" s="45">
        <v>451</v>
      </c>
      <c r="E7" s="21" t="str">
        <f>IFERROR(VLOOKUP($A7,Admin!$A$2:$F$601,6,FALSE),"")</f>
        <v>PR</v>
      </c>
      <c r="F7" s="83">
        <v>81.599999999999994</v>
      </c>
      <c r="G7" s="21">
        <f t="shared" ref="G7:G23" si="0">IFERROR(RANK(F7,F$7:F$50,1),"")</f>
        <v>1</v>
      </c>
      <c r="H7" t="str">
        <f>_xlfn.XLOOKUP(A7,Admin!$A$2:$A$601,Admin!$F$2:$F$601,"",0)</f>
        <v>PR</v>
      </c>
      <c r="I7">
        <f>COUNTIF(H$7:H7,H7)</f>
        <v>1</v>
      </c>
      <c r="J7">
        <f>IF(F7=0,"",IF(I7&lt;2,COUNTIF(I$7:I7,"&lt;2"),0))</f>
        <v>1</v>
      </c>
      <c r="K7">
        <f t="shared" ref="K7:K20" si="1">IFERROR(IF(J7&gt;0,VLOOKUP(MIN(G7,J7),relaytb,2,FALSE),""),"")</f>
        <v>12</v>
      </c>
      <c r="M7" s="45">
        <v>699</v>
      </c>
      <c r="N7" s="45">
        <v>646</v>
      </c>
      <c r="O7" s="45">
        <v>651</v>
      </c>
      <c r="P7" s="45">
        <v>653</v>
      </c>
      <c r="Q7" s="21" t="str">
        <f>_xlfn.XLOOKUP(M7,Admin!$A$2:$A$601,Admin!$F$2:$F$601,"",0)</f>
        <v>WAC</v>
      </c>
      <c r="R7" s="83">
        <v>96.6</v>
      </c>
      <c r="S7" s="21">
        <f t="shared" ref="S7:S23" si="2">IFERROR(RANK(R7,R$7:R$50,1),"")</f>
        <v>1</v>
      </c>
      <c r="T7" t="str">
        <f>_xlfn.XLOOKUP(M7,Admin!$A$2:$A$601,Admin!$F$2:$F$601,"",0)</f>
        <v>WAC</v>
      </c>
      <c r="U7">
        <f>COUNTIF(T$7:T7,T7)</f>
        <v>1</v>
      </c>
      <c r="V7">
        <f>IF(R7=0,"",IF(U7&lt;2,COUNTIF(U$7:U7,"&lt;2"),0))</f>
        <v>1</v>
      </c>
      <c r="W7">
        <f t="shared" ref="W7:W20" si="3">IFERROR(IF(V7&gt;0,VLOOKUP(MIN(S7,V7),relaytb,2,FALSE),""),"")</f>
        <v>12</v>
      </c>
      <c r="Y7" s="45">
        <v>650</v>
      </c>
      <c r="Z7" s="45">
        <v>652</v>
      </c>
      <c r="AA7" s="21" t="str">
        <f>_xlfn.XLOOKUP(Y7,Admin!$A$2:$A$601,Admin!$F$2:$F$601,"",0)</f>
        <v>WAC</v>
      </c>
      <c r="AB7" s="83">
        <v>109.7</v>
      </c>
      <c r="AC7" s="21">
        <f t="shared" ref="AC7:AC23" si="4">IFERROR(RANK(AB7,AB$7:AB$50,1),"")</f>
        <v>1</v>
      </c>
      <c r="AD7" t="str">
        <f>_xlfn.XLOOKUP(Y7,Admin!$A$2:$A$601,Admin!$F$2:$F$601,"",0)</f>
        <v>WAC</v>
      </c>
      <c r="AE7">
        <f>COUNTIF(AD$7:AD7,AD7)</f>
        <v>1</v>
      </c>
      <c r="AF7">
        <f>IF(AB7=0,"",IF(AE7&lt;2,COUNTIF(AE$7:AE7,"&lt;2"),0))</f>
        <v>1</v>
      </c>
      <c r="AG7">
        <f t="shared" ref="AG7:AG20" si="5">IFERROR(IF(AF7&gt;0,VLOOKUP(MIN(AC7,AF7),relaytb,2,FALSE),""),"")</f>
        <v>12</v>
      </c>
    </row>
    <row r="8" spans="1:33" x14ac:dyDescent="0.35">
      <c r="A8" s="45">
        <v>153</v>
      </c>
      <c r="B8" s="45">
        <v>150</v>
      </c>
      <c r="C8" s="45">
        <v>149</v>
      </c>
      <c r="D8" s="45">
        <v>152</v>
      </c>
      <c r="E8" s="21" t="str">
        <f>IFERROR(VLOOKUP($A8,Admin!$A$2:$F$601,6,FALSE),"")</f>
        <v>BAC</v>
      </c>
      <c r="F8" s="83">
        <v>82.6</v>
      </c>
      <c r="G8" s="21">
        <f t="shared" si="0"/>
        <v>2</v>
      </c>
      <c r="H8" t="str">
        <f>_xlfn.XLOOKUP(A8,Admin!$A$2:$A$601,Admin!$F$2:$F$601,"",0)</f>
        <v>BAC</v>
      </c>
      <c r="I8">
        <f>COUNTIF(H$7:H8,H8)</f>
        <v>1</v>
      </c>
      <c r="J8">
        <f>IF(F8=0,"",IF(I8&lt;2,COUNTIF(I$7:I8,"&lt;2"),0))</f>
        <v>2</v>
      </c>
      <c r="K8">
        <f t="shared" si="1"/>
        <v>10</v>
      </c>
      <c r="M8" s="45"/>
      <c r="N8" s="45"/>
      <c r="O8" s="45"/>
      <c r="P8" s="45"/>
      <c r="Q8" s="21" t="str">
        <f>_xlfn.XLOOKUP(M8,Admin!$A$2:$A$601,Admin!$F$2:$F$601,"",0)</f>
        <v/>
      </c>
      <c r="R8" s="83"/>
      <c r="S8" s="21" t="str">
        <f t="shared" si="2"/>
        <v/>
      </c>
      <c r="T8" t="str">
        <f>_xlfn.XLOOKUP(M8,Admin!$A$2:$A$601,Admin!$F$2:$F$601,"",0)</f>
        <v/>
      </c>
      <c r="U8">
        <f>COUNTIF(T$7:T8,T8)</f>
        <v>1</v>
      </c>
      <c r="V8" t="str">
        <f>IF(R8=0,"",IF(U8&lt;2,COUNTIF(U$7:U8,"&lt;2"),0))</f>
        <v/>
      </c>
      <c r="W8" t="str">
        <f t="shared" si="3"/>
        <v/>
      </c>
      <c r="Y8" s="45"/>
      <c r="Z8" s="45"/>
      <c r="AA8" s="21" t="str">
        <f>_xlfn.XLOOKUP(Y8,Admin!$A$2:$A$601,Admin!$F$2:$F$601,"",0)</f>
        <v/>
      </c>
      <c r="AB8" s="83"/>
      <c r="AC8" s="21" t="str">
        <f t="shared" si="4"/>
        <v/>
      </c>
      <c r="AD8" t="str">
        <f>_xlfn.XLOOKUP(Y8,Admin!$A$2:$A$601,Admin!$F$2:$F$601,"",0)</f>
        <v/>
      </c>
      <c r="AE8">
        <f>COUNTIF(AD$7:AD8,AD8)</f>
        <v>1</v>
      </c>
      <c r="AF8" t="str">
        <f>IF(AB8=0,"",IF(AE8&lt;2,COUNTIF(AE$7:AE8,"&lt;2"),0))</f>
        <v/>
      </c>
      <c r="AG8" t="str">
        <f t="shared" si="5"/>
        <v/>
      </c>
    </row>
    <row r="9" spans="1:33" x14ac:dyDescent="0.35">
      <c r="A9" s="45"/>
      <c r="B9" s="45"/>
      <c r="C9" s="45"/>
      <c r="D9" s="45"/>
      <c r="E9" s="21" t="str">
        <f>IFERROR(VLOOKUP($A9,Admin!$A$2:$F$601,6,FALSE),"")</f>
        <v/>
      </c>
      <c r="F9" s="83"/>
      <c r="G9" s="21" t="str">
        <f t="shared" si="0"/>
        <v/>
      </c>
      <c r="H9" t="str">
        <f>_xlfn.XLOOKUP(A9,Admin!$A$2:$A$601,Admin!$F$2:$F$601,"",0)</f>
        <v/>
      </c>
      <c r="I9">
        <f>COUNTIF(H$7:H9,H9)</f>
        <v>1</v>
      </c>
      <c r="J9" t="str">
        <f>IF(F9=0,"",IF(I9&lt;2,COUNTIF(I$7:I9,"&lt;2"),0))</f>
        <v/>
      </c>
      <c r="K9" t="str">
        <f t="shared" si="1"/>
        <v/>
      </c>
      <c r="M9" s="45"/>
      <c r="N9" s="45"/>
      <c r="O9" s="45"/>
      <c r="P9" s="45"/>
      <c r="Q9" s="21" t="str">
        <f>_xlfn.XLOOKUP(M9,Admin!$A$2:$A$601,Admin!$F$2:$F$601,"",0)</f>
        <v/>
      </c>
      <c r="R9" s="83"/>
      <c r="S9" s="21" t="str">
        <f t="shared" si="2"/>
        <v/>
      </c>
      <c r="T9" t="str">
        <f>_xlfn.XLOOKUP(M9,Admin!$A$2:$A$601,Admin!$F$2:$F$601,"",0)</f>
        <v/>
      </c>
      <c r="U9">
        <f>COUNTIF(T$7:T9,T9)</f>
        <v>2</v>
      </c>
      <c r="V9" t="str">
        <f>IF(R9=0,"",IF(U9&lt;2,COUNTIF(U$7:U9,"&lt;2"),0))</f>
        <v/>
      </c>
      <c r="W9" t="str">
        <f t="shared" si="3"/>
        <v/>
      </c>
      <c r="Y9" s="45"/>
      <c r="Z9" s="45"/>
      <c r="AA9" s="21" t="str">
        <f>_xlfn.XLOOKUP(Y9,Admin!$A$2:$A$601,Admin!$F$2:$F$601,"",0)</f>
        <v/>
      </c>
      <c r="AB9" s="83"/>
      <c r="AC9" s="21" t="str">
        <f t="shared" si="4"/>
        <v/>
      </c>
      <c r="AD9" t="str">
        <f>_xlfn.XLOOKUP(Y9,Admin!$A$2:$A$601,Admin!$F$2:$F$601,"",0)</f>
        <v/>
      </c>
      <c r="AE9">
        <f>COUNTIF(AD$7:AD9,AD9)</f>
        <v>2</v>
      </c>
      <c r="AF9" t="str">
        <f>IF(AB9=0,"",IF(AE9&lt;2,COUNTIF(AE$7:AE9,"&lt;2"),0))</f>
        <v/>
      </c>
      <c r="AG9" t="str">
        <f t="shared" si="5"/>
        <v/>
      </c>
    </row>
    <row r="10" spans="1:33" x14ac:dyDescent="0.35">
      <c r="A10" s="45"/>
      <c r="B10" s="45"/>
      <c r="C10" s="45"/>
      <c r="D10" s="45"/>
      <c r="E10" s="21" t="str">
        <f>IFERROR(VLOOKUP($A10,Admin!$A$2:$F$601,6,FALSE),"")</f>
        <v/>
      </c>
      <c r="F10" s="83"/>
      <c r="G10" s="21" t="str">
        <f t="shared" si="0"/>
        <v/>
      </c>
      <c r="H10" t="str">
        <f>_xlfn.XLOOKUP(A10,Admin!$A$2:$A$601,Admin!$F$2:$F$601,"",0)</f>
        <v/>
      </c>
      <c r="I10">
        <f>COUNTIF(H$7:H10,H10)</f>
        <v>2</v>
      </c>
      <c r="J10" t="str">
        <f>IF(F10=0,"",IF(I10&lt;2,COUNTIF(I$7:I10,"&lt;2"),0))</f>
        <v/>
      </c>
      <c r="K10" t="str">
        <f t="shared" si="1"/>
        <v/>
      </c>
      <c r="M10" s="45"/>
      <c r="N10" s="45"/>
      <c r="O10" s="45"/>
      <c r="P10" s="45"/>
      <c r="Q10" s="21" t="str">
        <f>_xlfn.XLOOKUP(M10,Admin!$A$2:$A$601,Admin!$F$2:$F$601,"",0)</f>
        <v/>
      </c>
      <c r="R10" s="83"/>
      <c r="S10" s="21" t="str">
        <f t="shared" si="2"/>
        <v/>
      </c>
      <c r="T10" t="str">
        <f>_xlfn.XLOOKUP(M10,Admin!$A$2:$A$601,Admin!$F$2:$F$601,"",0)</f>
        <v/>
      </c>
      <c r="U10">
        <f>COUNTIF(T$7:T10,T10)</f>
        <v>3</v>
      </c>
      <c r="V10" t="str">
        <f>IF(R10=0,"",IF(U10&lt;2,COUNTIF(U$7:U10,"&lt;2"),0))</f>
        <v/>
      </c>
      <c r="W10" t="str">
        <f t="shared" si="3"/>
        <v/>
      </c>
      <c r="Y10" s="45"/>
      <c r="Z10" s="45"/>
      <c r="AA10" s="21" t="str">
        <f>_xlfn.XLOOKUP(Y10,Admin!$A$2:$A$601,Admin!$F$2:$F$601,"",0)</f>
        <v/>
      </c>
      <c r="AB10" s="83"/>
      <c r="AC10" s="21" t="str">
        <f t="shared" si="4"/>
        <v/>
      </c>
      <c r="AD10" t="str">
        <f>_xlfn.XLOOKUP(Y10,Admin!$A$2:$A$601,Admin!$F$2:$F$601,"",0)</f>
        <v/>
      </c>
      <c r="AE10">
        <f>COUNTIF(AD$7:AD10,AD10)</f>
        <v>3</v>
      </c>
      <c r="AF10" t="str">
        <f>IF(AB10=0,"",IF(AE10&lt;2,COUNTIF(AE$7:AE10,"&lt;2"),0))</f>
        <v/>
      </c>
      <c r="AG10" t="str">
        <f t="shared" si="5"/>
        <v/>
      </c>
    </row>
    <row r="11" spans="1:33" x14ac:dyDescent="0.35">
      <c r="A11" s="45"/>
      <c r="B11" s="45"/>
      <c r="C11" s="45"/>
      <c r="D11" s="45"/>
      <c r="E11" s="21" t="str">
        <f>IFERROR(VLOOKUP($A11,Admin!$A$2:$F$601,6,FALSE),"")</f>
        <v/>
      </c>
      <c r="F11" s="83"/>
      <c r="G11" s="21" t="str">
        <f t="shared" si="0"/>
        <v/>
      </c>
      <c r="H11" t="str">
        <f>_xlfn.XLOOKUP(A11,Admin!$A$2:$A$601,Admin!$F$2:$F$601,"",0)</f>
        <v/>
      </c>
      <c r="I11">
        <f>COUNTIF(H$7:H11,H11)</f>
        <v>3</v>
      </c>
      <c r="J11" t="str">
        <f>IF(F11=0,"",IF(I11&lt;2,COUNTIF(I$7:I11,"&lt;2"),0))</f>
        <v/>
      </c>
      <c r="K11" t="str">
        <f t="shared" si="1"/>
        <v/>
      </c>
      <c r="M11" s="45"/>
      <c r="N11" s="45"/>
      <c r="O11" s="45"/>
      <c r="P11" s="45"/>
      <c r="Q11" s="21" t="str">
        <f>_xlfn.XLOOKUP(M11,Admin!$A$2:$A$601,Admin!$F$2:$F$601,"",0)</f>
        <v/>
      </c>
      <c r="R11" s="83"/>
      <c r="S11" s="21" t="str">
        <f t="shared" si="2"/>
        <v/>
      </c>
      <c r="T11" t="str">
        <f>_xlfn.XLOOKUP(M11,Admin!$A$2:$A$601,Admin!$F$2:$F$601,"",0)</f>
        <v/>
      </c>
      <c r="U11">
        <f>COUNTIF(T$7:T11,T11)</f>
        <v>4</v>
      </c>
      <c r="V11" t="str">
        <f>IF(R11=0,"",IF(U11&lt;2,COUNTIF(U$7:U11,"&lt;2"),0))</f>
        <v/>
      </c>
      <c r="W11" t="str">
        <f t="shared" si="3"/>
        <v/>
      </c>
      <c r="Y11" s="45"/>
      <c r="Z11" s="45"/>
      <c r="AA11" s="21" t="str">
        <f>_xlfn.XLOOKUP(Y11,Admin!$A$2:$A$601,Admin!$F$2:$F$601,"",0)</f>
        <v/>
      </c>
      <c r="AB11" s="83"/>
      <c r="AC11" s="21" t="str">
        <f t="shared" si="4"/>
        <v/>
      </c>
      <c r="AD11" t="str">
        <f>_xlfn.XLOOKUP(Y11,Admin!$A$2:$A$601,Admin!$F$2:$F$601,"",0)</f>
        <v/>
      </c>
      <c r="AE11">
        <f>COUNTIF(AD$7:AD11,AD11)</f>
        <v>4</v>
      </c>
      <c r="AF11" t="str">
        <f>IF(AB11=0,"",IF(AE11&lt;2,COUNTIF(AE$7:AE11,"&lt;2"),0))</f>
        <v/>
      </c>
      <c r="AG11" t="str">
        <f t="shared" si="5"/>
        <v/>
      </c>
    </row>
    <row r="12" spans="1:33" x14ac:dyDescent="0.35">
      <c r="A12" s="45"/>
      <c r="B12" s="45"/>
      <c r="C12" s="45"/>
      <c r="D12" s="45"/>
      <c r="E12" s="21" t="str">
        <f>IFERROR(VLOOKUP($A12,Admin!$A$2:$F$601,6,FALSE),"")</f>
        <v/>
      </c>
      <c r="F12" s="83"/>
      <c r="G12" s="21" t="str">
        <f t="shared" si="0"/>
        <v/>
      </c>
      <c r="H12" t="str">
        <f>_xlfn.XLOOKUP(A12,Admin!$A$2:$A$601,Admin!$F$2:$F$601,"",0)</f>
        <v/>
      </c>
      <c r="I12">
        <f>COUNTIF(H$7:H12,H12)</f>
        <v>4</v>
      </c>
      <c r="J12" t="str">
        <f>IF(F12=0,"",IF(I12&lt;2,COUNTIF(I$7:I12,"&lt;2"),0))</f>
        <v/>
      </c>
      <c r="K12" t="str">
        <f t="shared" si="1"/>
        <v/>
      </c>
      <c r="M12" s="45"/>
      <c r="N12" s="45"/>
      <c r="O12" s="45"/>
      <c r="P12" s="45"/>
      <c r="Q12" s="21" t="str">
        <f>_xlfn.XLOOKUP(M12,Admin!$A$2:$A$601,Admin!$F$2:$F$601,"",0)</f>
        <v/>
      </c>
      <c r="R12" s="83"/>
      <c r="S12" s="21" t="str">
        <f t="shared" si="2"/>
        <v/>
      </c>
      <c r="T12" t="str">
        <f>_xlfn.XLOOKUP(M12,Admin!$A$2:$A$601,Admin!$F$2:$F$601,"",0)</f>
        <v/>
      </c>
      <c r="U12">
        <f>COUNTIF(T$7:T12,T12)</f>
        <v>5</v>
      </c>
      <c r="V12" t="str">
        <f>IF(R12=0,"",IF(U12&lt;2,COUNTIF(U$7:U12,"&lt;2"),0))</f>
        <v/>
      </c>
      <c r="W12" t="str">
        <f t="shared" si="3"/>
        <v/>
      </c>
      <c r="Y12" s="45"/>
      <c r="Z12" s="45"/>
      <c r="AA12" s="21" t="str">
        <f>_xlfn.XLOOKUP(Y12,Admin!$A$2:$A$601,Admin!$F$2:$F$601,"",0)</f>
        <v/>
      </c>
      <c r="AB12" s="83"/>
      <c r="AC12" s="21" t="str">
        <f t="shared" si="4"/>
        <v/>
      </c>
      <c r="AD12" t="str">
        <f>_xlfn.XLOOKUP(Y12,Admin!$A$2:$A$601,Admin!$F$2:$F$601,"",0)</f>
        <v/>
      </c>
      <c r="AE12">
        <f>COUNTIF(AD$7:AD12,AD12)</f>
        <v>5</v>
      </c>
      <c r="AF12" t="str">
        <f>IF(AB12=0,"",IF(AE12&lt;2,COUNTIF(AE$7:AE12,"&lt;2"),0))</f>
        <v/>
      </c>
      <c r="AG12" t="str">
        <f t="shared" si="5"/>
        <v/>
      </c>
    </row>
    <row r="13" spans="1:33" x14ac:dyDescent="0.35">
      <c r="A13" s="45"/>
      <c r="B13" s="45"/>
      <c r="C13" s="45"/>
      <c r="D13" s="45"/>
      <c r="E13" s="21" t="str">
        <f>IFERROR(VLOOKUP($A13,Admin!$A$2:$F$601,6,FALSE),"")</f>
        <v/>
      </c>
      <c r="F13" s="83"/>
      <c r="G13" s="21" t="str">
        <f t="shared" si="0"/>
        <v/>
      </c>
      <c r="H13" t="str">
        <f>_xlfn.XLOOKUP(A13,Admin!$A$2:$A$601,Admin!$F$2:$F$601,"",0)</f>
        <v/>
      </c>
      <c r="I13">
        <f>COUNTIF(H$7:H13,H13)</f>
        <v>5</v>
      </c>
      <c r="J13" t="str">
        <f>IF(F13=0,"",IF(I13&lt;2,COUNTIF(I$7:I13,"&lt;2"),0))</f>
        <v/>
      </c>
      <c r="K13" t="str">
        <f t="shared" si="1"/>
        <v/>
      </c>
      <c r="M13" s="45"/>
      <c r="N13" s="45"/>
      <c r="O13" s="45"/>
      <c r="P13" s="45"/>
      <c r="Q13" s="21" t="str">
        <f>_xlfn.XLOOKUP(M13,Admin!$A$2:$A$601,Admin!$F$2:$F$601,"",0)</f>
        <v/>
      </c>
      <c r="R13" s="83"/>
      <c r="S13" s="21" t="str">
        <f t="shared" si="2"/>
        <v/>
      </c>
      <c r="T13" t="str">
        <f>_xlfn.XLOOKUP(M13,Admin!$A$2:$A$601,Admin!$F$2:$F$601,"",0)</f>
        <v/>
      </c>
      <c r="U13">
        <f>COUNTIF(T$7:T13,T13)</f>
        <v>6</v>
      </c>
      <c r="V13" t="str">
        <f>IF(R13=0,"",IF(U13&lt;2,COUNTIF(U$7:U13,"&lt;2"),0))</f>
        <v/>
      </c>
      <c r="W13" t="str">
        <f t="shared" si="3"/>
        <v/>
      </c>
      <c r="Y13" s="45"/>
      <c r="Z13" s="45"/>
      <c r="AA13" s="21" t="str">
        <f>_xlfn.XLOOKUP(Y13,Admin!$A$2:$A$601,Admin!$F$2:$F$601,"",0)</f>
        <v/>
      </c>
      <c r="AB13" s="83"/>
      <c r="AC13" s="21" t="str">
        <f t="shared" si="4"/>
        <v/>
      </c>
      <c r="AD13" t="str">
        <f>_xlfn.XLOOKUP(Y13,Admin!$A$2:$A$601,Admin!$F$2:$F$601,"",0)</f>
        <v/>
      </c>
      <c r="AE13">
        <f>COUNTIF(AD$7:AD13,AD13)</f>
        <v>6</v>
      </c>
      <c r="AF13" t="str">
        <f>IF(AB13=0,"",IF(AE13&lt;2,COUNTIF(AE$7:AE13,"&lt;2"),0))</f>
        <v/>
      </c>
      <c r="AG13" t="str">
        <f t="shared" si="5"/>
        <v/>
      </c>
    </row>
    <row r="14" spans="1:33" x14ac:dyDescent="0.35">
      <c r="A14" s="45"/>
      <c r="B14" s="45"/>
      <c r="C14" s="45"/>
      <c r="D14" s="45"/>
      <c r="E14" s="21" t="str">
        <f>IFERROR(VLOOKUP($A14,Admin!$A$2:$F$601,6,FALSE),"")</f>
        <v/>
      </c>
      <c r="F14" s="83"/>
      <c r="G14" s="21" t="str">
        <f t="shared" si="0"/>
        <v/>
      </c>
      <c r="H14" t="str">
        <f>_xlfn.XLOOKUP(A14,Admin!$A$2:$A$601,Admin!$F$2:$F$601,"",0)</f>
        <v/>
      </c>
      <c r="I14">
        <f>COUNTIF(H$7:H14,H14)</f>
        <v>6</v>
      </c>
      <c r="J14" t="str">
        <f>IF(F14=0,"",IF(I14&lt;2,COUNTIF(I$7:I14,"&lt;2"),0))</f>
        <v/>
      </c>
      <c r="K14" t="str">
        <f t="shared" si="1"/>
        <v/>
      </c>
      <c r="M14" s="45"/>
      <c r="N14" s="45"/>
      <c r="O14" s="45"/>
      <c r="P14" s="45"/>
      <c r="Q14" s="21" t="str">
        <f>_xlfn.XLOOKUP(M14,Admin!$A$2:$A$601,Admin!$F$2:$F$601,"",0)</f>
        <v/>
      </c>
      <c r="R14" s="83"/>
      <c r="S14" s="21" t="str">
        <f t="shared" si="2"/>
        <v/>
      </c>
      <c r="T14" t="str">
        <f>_xlfn.XLOOKUP(M14,Admin!$A$2:$A$601,Admin!$F$2:$F$601,"",0)</f>
        <v/>
      </c>
      <c r="U14">
        <f>COUNTIF(T$7:T14,T14)</f>
        <v>7</v>
      </c>
      <c r="V14" t="str">
        <f>IF(R14=0,"",IF(U14&lt;2,COUNTIF(U$7:U14,"&lt;2"),0))</f>
        <v/>
      </c>
      <c r="W14" t="str">
        <f t="shared" si="3"/>
        <v/>
      </c>
      <c r="Y14" s="45"/>
      <c r="Z14" s="45"/>
      <c r="AA14" s="21" t="str">
        <f>_xlfn.XLOOKUP(Y14,Admin!$A$2:$A$601,Admin!$F$2:$F$601,"",0)</f>
        <v/>
      </c>
      <c r="AB14" s="83"/>
      <c r="AC14" s="21" t="str">
        <f t="shared" si="4"/>
        <v/>
      </c>
      <c r="AD14" t="str">
        <f>_xlfn.XLOOKUP(Y14,Admin!$A$2:$A$601,Admin!$F$2:$F$601,"",0)</f>
        <v/>
      </c>
      <c r="AE14">
        <f>COUNTIF(AD$7:AD14,AD14)</f>
        <v>7</v>
      </c>
      <c r="AF14" t="str">
        <f>IF(AB14=0,"",IF(AE14&lt;2,COUNTIF(AE$7:AE14,"&lt;2"),0))</f>
        <v/>
      </c>
      <c r="AG14" t="str">
        <f t="shared" si="5"/>
        <v/>
      </c>
    </row>
    <row r="15" spans="1:33" x14ac:dyDescent="0.35">
      <c r="A15" s="45"/>
      <c r="B15" s="45"/>
      <c r="C15" s="45"/>
      <c r="D15" s="45"/>
      <c r="E15" s="21" t="str">
        <f>IFERROR(VLOOKUP($A15,Admin!$A$2:$F$601,6,FALSE),"")</f>
        <v/>
      </c>
      <c r="F15" s="83"/>
      <c r="G15" s="21" t="str">
        <f t="shared" si="0"/>
        <v/>
      </c>
      <c r="H15" t="str">
        <f>_xlfn.XLOOKUP(A15,Admin!$A$2:$A$601,Admin!$F$2:$F$601,"",0)</f>
        <v/>
      </c>
      <c r="I15">
        <f>COUNTIF(H$7:H15,H15)</f>
        <v>7</v>
      </c>
      <c r="J15" t="str">
        <f>IF(F15=0,"",IF(I15&lt;2,COUNTIF(I$7:I15,"&lt;2"),0))</f>
        <v/>
      </c>
      <c r="K15" t="str">
        <f t="shared" si="1"/>
        <v/>
      </c>
      <c r="M15" s="45"/>
      <c r="N15" s="45"/>
      <c r="O15" s="45"/>
      <c r="P15" s="45"/>
      <c r="Q15" s="21" t="str">
        <f>_xlfn.XLOOKUP(M15,Admin!$A$2:$A$601,Admin!$F$2:$F$601,"",0)</f>
        <v/>
      </c>
      <c r="R15" s="83"/>
      <c r="S15" s="21" t="str">
        <f t="shared" si="2"/>
        <v/>
      </c>
      <c r="T15" t="str">
        <f>_xlfn.XLOOKUP(M15,Admin!$A$2:$A$601,Admin!$F$2:$F$601,"",0)</f>
        <v/>
      </c>
      <c r="U15">
        <f>COUNTIF(T$7:T15,T15)</f>
        <v>8</v>
      </c>
      <c r="V15" t="str">
        <f>IF(R15=0,"",IF(U15&lt;2,COUNTIF(U$7:U15,"&lt;2"),0))</f>
        <v/>
      </c>
      <c r="W15" t="str">
        <f t="shared" si="3"/>
        <v/>
      </c>
      <c r="Y15" s="45"/>
      <c r="Z15" s="45"/>
      <c r="AA15" s="21" t="str">
        <f>_xlfn.XLOOKUP(Y15,Admin!$A$2:$A$601,Admin!$F$2:$F$601,"",0)</f>
        <v/>
      </c>
      <c r="AB15" s="83"/>
      <c r="AC15" s="21" t="str">
        <f t="shared" si="4"/>
        <v/>
      </c>
      <c r="AD15" t="str">
        <f>_xlfn.XLOOKUP(Y15,Admin!$A$2:$A$601,Admin!$F$2:$F$601,"",0)</f>
        <v/>
      </c>
      <c r="AE15">
        <f>COUNTIF(AD$7:AD15,AD15)</f>
        <v>8</v>
      </c>
      <c r="AF15" t="str">
        <f>IF(AB15=0,"",IF(AE15&lt;2,COUNTIF(AE$7:AE15,"&lt;2"),0))</f>
        <v/>
      </c>
      <c r="AG15" t="str">
        <f t="shared" si="5"/>
        <v/>
      </c>
    </row>
    <row r="16" spans="1:33" x14ac:dyDescent="0.35">
      <c r="A16" s="45"/>
      <c r="B16" s="45"/>
      <c r="C16" s="45"/>
      <c r="D16" s="45"/>
      <c r="E16" s="21" t="str">
        <f>IFERROR(VLOOKUP($A16,Admin!$A$2:$F$601,6,FALSE),"")</f>
        <v/>
      </c>
      <c r="F16" s="83"/>
      <c r="G16" s="21" t="str">
        <f t="shared" si="0"/>
        <v/>
      </c>
      <c r="H16" t="str">
        <f>_xlfn.XLOOKUP(A16,Admin!$A$2:$A$601,Admin!$F$2:$F$601,"",0)</f>
        <v/>
      </c>
      <c r="I16">
        <f>COUNTIF(H$7:H16,H16)</f>
        <v>8</v>
      </c>
      <c r="J16" t="str">
        <f>IF(F16=0,"",IF(I16&lt;2,COUNTIF(I$7:I16,"&lt;2"),0))</f>
        <v/>
      </c>
      <c r="K16" t="str">
        <f t="shared" si="1"/>
        <v/>
      </c>
      <c r="M16" s="45"/>
      <c r="N16" s="45"/>
      <c r="O16" s="45"/>
      <c r="P16" s="45"/>
      <c r="Q16" s="21" t="str">
        <f>_xlfn.XLOOKUP(M16,Admin!$A$2:$A$601,Admin!$F$2:$F$601,"",0)</f>
        <v/>
      </c>
      <c r="R16" s="83"/>
      <c r="S16" s="21" t="str">
        <f t="shared" si="2"/>
        <v/>
      </c>
      <c r="T16" t="str">
        <f>_xlfn.XLOOKUP(M16,Admin!$A$2:$A$601,Admin!$F$2:$F$601,"",0)</f>
        <v/>
      </c>
      <c r="U16">
        <f>COUNTIF(T$7:T16,T16)</f>
        <v>9</v>
      </c>
      <c r="V16" t="str">
        <f>IF(R16=0,"",IF(U16&lt;2,COUNTIF(U$7:U16,"&lt;2"),0))</f>
        <v/>
      </c>
      <c r="W16" t="str">
        <f t="shared" si="3"/>
        <v/>
      </c>
      <c r="Y16" s="45"/>
      <c r="Z16" s="45"/>
      <c r="AA16" s="21" t="str">
        <f>_xlfn.XLOOKUP(Y16,Admin!$A$2:$A$601,Admin!$F$2:$F$601,"",0)</f>
        <v/>
      </c>
      <c r="AB16" s="83"/>
      <c r="AC16" s="21" t="str">
        <f t="shared" si="4"/>
        <v/>
      </c>
      <c r="AD16" t="str">
        <f>_xlfn.XLOOKUP(Y16,Admin!$A$2:$A$601,Admin!$F$2:$F$601,"",0)</f>
        <v/>
      </c>
      <c r="AE16">
        <f>COUNTIF(AD$7:AD16,AD16)</f>
        <v>9</v>
      </c>
      <c r="AF16" t="str">
        <f>IF(AB16=0,"",IF(AE16&lt;2,COUNTIF(AE$7:AE16,"&lt;2"),0))</f>
        <v/>
      </c>
      <c r="AG16" t="str">
        <f t="shared" si="5"/>
        <v/>
      </c>
    </row>
    <row r="17" spans="1:33" x14ac:dyDescent="0.35">
      <c r="A17" s="45"/>
      <c r="B17" s="45"/>
      <c r="C17" s="45"/>
      <c r="D17" s="45"/>
      <c r="E17" s="21" t="str">
        <f>IFERROR(VLOOKUP($A17,Admin!$A$2:$F$601,6,FALSE),"")</f>
        <v/>
      </c>
      <c r="F17" s="83"/>
      <c r="G17" s="21" t="str">
        <f t="shared" si="0"/>
        <v/>
      </c>
      <c r="H17" t="str">
        <f>_xlfn.XLOOKUP(A17,Admin!$A$2:$A$601,Admin!$F$2:$F$601,"",0)</f>
        <v/>
      </c>
      <c r="I17">
        <f>COUNTIF(H$7:H17,H17)</f>
        <v>9</v>
      </c>
      <c r="J17" t="str">
        <f>IF(F17=0,"",IF(I17&lt;2,COUNTIF(I$7:I17,"&lt;2"),0))</f>
        <v/>
      </c>
      <c r="K17" t="str">
        <f t="shared" si="1"/>
        <v/>
      </c>
      <c r="M17" s="45"/>
      <c r="N17" s="45"/>
      <c r="O17" s="45"/>
      <c r="P17" s="45"/>
      <c r="Q17" s="21" t="str">
        <f>_xlfn.XLOOKUP(M17,Admin!$A$2:$A$601,Admin!$F$2:$F$601,"",0)</f>
        <v/>
      </c>
      <c r="R17" s="83"/>
      <c r="S17" s="21" t="str">
        <f t="shared" si="2"/>
        <v/>
      </c>
      <c r="T17" t="str">
        <f>_xlfn.XLOOKUP(M17,Admin!$A$2:$A$601,Admin!$F$2:$F$601,"",0)</f>
        <v/>
      </c>
      <c r="U17">
        <f>COUNTIF(T$7:T17,T17)</f>
        <v>10</v>
      </c>
      <c r="V17" t="str">
        <f>IF(R17=0,"",IF(U17&lt;2,COUNTIF(U$7:U17,"&lt;2"),0))</f>
        <v/>
      </c>
      <c r="W17" t="str">
        <f t="shared" si="3"/>
        <v/>
      </c>
      <c r="Y17" s="45"/>
      <c r="Z17" s="45"/>
      <c r="AA17" s="21" t="str">
        <f>_xlfn.XLOOKUP(Y17,Admin!$A$2:$A$601,Admin!$F$2:$F$601,"",0)</f>
        <v/>
      </c>
      <c r="AB17" s="83"/>
      <c r="AC17" s="21" t="str">
        <f t="shared" si="4"/>
        <v/>
      </c>
      <c r="AD17" t="str">
        <f>_xlfn.XLOOKUP(Y17,Admin!$A$2:$A$601,Admin!$F$2:$F$601,"",0)</f>
        <v/>
      </c>
      <c r="AE17">
        <f>COUNTIF(AD$7:AD17,AD17)</f>
        <v>10</v>
      </c>
      <c r="AF17" t="str">
        <f>IF(AB17=0,"",IF(AE17&lt;2,COUNTIF(AE$7:AE17,"&lt;2"),0))</f>
        <v/>
      </c>
      <c r="AG17" t="str">
        <f t="shared" si="5"/>
        <v/>
      </c>
    </row>
    <row r="18" spans="1:33" x14ac:dyDescent="0.35">
      <c r="A18" s="45"/>
      <c r="B18" s="45"/>
      <c r="C18" s="45"/>
      <c r="D18" s="45"/>
      <c r="E18" s="21" t="str">
        <f>IFERROR(VLOOKUP($A18,Admin!$A$2:$F$601,6,FALSE),"")</f>
        <v/>
      </c>
      <c r="F18" s="83"/>
      <c r="G18" s="21" t="str">
        <f t="shared" si="0"/>
        <v/>
      </c>
      <c r="H18" t="str">
        <f>_xlfn.XLOOKUP(A18,Admin!$A$2:$A$601,Admin!$F$2:$F$601,"",0)</f>
        <v/>
      </c>
      <c r="I18">
        <f>COUNTIF(H$7:H18,H18)</f>
        <v>10</v>
      </c>
      <c r="J18" t="str">
        <f>IF(F18=0,"",IF(I18&lt;2,COUNTIF(I$7:I18,"&lt;2"),0))</f>
        <v/>
      </c>
      <c r="K18" t="str">
        <f t="shared" si="1"/>
        <v/>
      </c>
      <c r="M18" s="45"/>
      <c r="N18" s="45"/>
      <c r="O18" s="45"/>
      <c r="P18" s="45"/>
      <c r="Q18" s="21" t="str">
        <f>_xlfn.XLOOKUP(M18,Admin!$A$2:$A$601,Admin!$F$2:$F$601,"",0)</f>
        <v/>
      </c>
      <c r="R18" s="83"/>
      <c r="S18" s="21" t="str">
        <f t="shared" si="2"/>
        <v/>
      </c>
      <c r="T18" t="str">
        <f>_xlfn.XLOOKUP(M18,Admin!$A$2:$A$601,Admin!$F$2:$F$601,"",0)</f>
        <v/>
      </c>
      <c r="U18">
        <f>COUNTIF(T$7:T18,T18)</f>
        <v>11</v>
      </c>
      <c r="V18" t="str">
        <f>IF(R18=0,"",IF(U18&lt;2,COUNTIF(U$7:U18,"&lt;2"),0))</f>
        <v/>
      </c>
      <c r="W18" t="str">
        <f t="shared" si="3"/>
        <v/>
      </c>
      <c r="Y18" s="45"/>
      <c r="Z18" s="45"/>
      <c r="AA18" s="21" t="str">
        <f>_xlfn.XLOOKUP(Y18,Admin!$A$2:$A$601,Admin!$F$2:$F$601,"",0)</f>
        <v/>
      </c>
      <c r="AB18" s="83"/>
      <c r="AC18" s="21" t="str">
        <f t="shared" si="4"/>
        <v/>
      </c>
      <c r="AD18" t="str">
        <f>_xlfn.XLOOKUP(Y18,Admin!$A$2:$A$601,Admin!$F$2:$F$601,"",0)</f>
        <v/>
      </c>
      <c r="AE18">
        <f>COUNTIF(AD$7:AD18,AD18)</f>
        <v>11</v>
      </c>
      <c r="AF18" t="str">
        <f>IF(AB18=0,"",IF(AE18&lt;2,COUNTIF(AE$7:AE18,"&lt;2"),0))</f>
        <v/>
      </c>
      <c r="AG18" t="str">
        <f t="shared" si="5"/>
        <v/>
      </c>
    </row>
    <row r="19" spans="1:33" x14ac:dyDescent="0.35">
      <c r="A19" s="45"/>
      <c r="B19" s="45"/>
      <c r="C19" s="45"/>
      <c r="D19" s="45"/>
      <c r="E19" s="21" t="str">
        <f>IFERROR(VLOOKUP($A19,Admin!$A$2:$F$601,6,FALSE),"")</f>
        <v/>
      </c>
      <c r="F19" s="83"/>
      <c r="G19" s="21" t="str">
        <f t="shared" si="0"/>
        <v/>
      </c>
      <c r="H19" t="str">
        <f>_xlfn.XLOOKUP(A19,Admin!$A$2:$A$601,Admin!$F$2:$F$601,"",0)</f>
        <v/>
      </c>
      <c r="I19">
        <f>COUNTIF(H$7:H19,H19)</f>
        <v>11</v>
      </c>
      <c r="J19" t="str">
        <f>IF(F19=0,"",IF(I19&lt;2,COUNTIF(I$7:I19,"&lt;2"),0))</f>
        <v/>
      </c>
      <c r="K19" t="str">
        <f t="shared" si="1"/>
        <v/>
      </c>
      <c r="M19" s="45"/>
      <c r="N19" s="45"/>
      <c r="O19" s="45"/>
      <c r="P19" s="45"/>
      <c r="Q19" s="21" t="str">
        <f>_xlfn.XLOOKUP(M19,Admin!$A$2:$A$601,Admin!$F$2:$F$601,"",0)</f>
        <v/>
      </c>
      <c r="R19" s="83"/>
      <c r="S19" s="21" t="str">
        <f t="shared" si="2"/>
        <v/>
      </c>
      <c r="T19" t="str">
        <f>_xlfn.XLOOKUP(M19,Admin!$A$2:$A$601,Admin!$F$2:$F$601,"",0)</f>
        <v/>
      </c>
      <c r="U19">
        <f>COUNTIF(T$7:T19,T19)</f>
        <v>12</v>
      </c>
      <c r="V19" t="str">
        <f>IF(R19=0,"",IF(U19&lt;2,COUNTIF(U$7:U19,"&lt;2"),0))</f>
        <v/>
      </c>
      <c r="W19" t="str">
        <f t="shared" si="3"/>
        <v/>
      </c>
      <c r="Y19" s="45"/>
      <c r="Z19" s="45"/>
      <c r="AA19" s="21" t="str">
        <f>_xlfn.XLOOKUP(Y19,Admin!$A$2:$A$601,Admin!$F$2:$F$601,"",0)</f>
        <v/>
      </c>
      <c r="AB19" s="83"/>
      <c r="AC19" s="21" t="str">
        <f t="shared" si="4"/>
        <v/>
      </c>
      <c r="AD19" t="str">
        <f>_xlfn.XLOOKUP(Y19,Admin!$A$2:$A$601,Admin!$F$2:$F$601,"",0)</f>
        <v/>
      </c>
      <c r="AE19">
        <f>COUNTIF(AD$7:AD19,AD19)</f>
        <v>12</v>
      </c>
      <c r="AF19" t="str">
        <f>IF(AB19=0,"",IF(AE19&lt;2,COUNTIF(AE$7:AE19,"&lt;2"),0))</f>
        <v/>
      </c>
      <c r="AG19" t="str">
        <f t="shared" si="5"/>
        <v/>
      </c>
    </row>
    <row r="20" spans="1:33" x14ac:dyDescent="0.35">
      <c r="A20" s="45"/>
      <c r="B20" s="45"/>
      <c r="C20" s="45"/>
      <c r="D20" s="45"/>
      <c r="E20" s="21" t="str">
        <f>IFERROR(VLOOKUP($A20,Admin!$A$2:$F$601,6,FALSE),"")</f>
        <v/>
      </c>
      <c r="F20" s="83"/>
      <c r="G20" s="21" t="str">
        <f t="shared" si="0"/>
        <v/>
      </c>
      <c r="H20" t="str">
        <f>_xlfn.XLOOKUP(A20,Admin!$A$2:$A$601,Admin!$F$2:$F$601,"",0)</f>
        <v/>
      </c>
      <c r="I20">
        <f>COUNTIF(H$7:H20,H20)</f>
        <v>12</v>
      </c>
      <c r="J20" t="str">
        <f>IF(F20=0,"",IF(I20&lt;2,COUNTIF(I$7:I20,"&lt;2"),0))</f>
        <v/>
      </c>
      <c r="K20" t="str">
        <f t="shared" si="1"/>
        <v/>
      </c>
      <c r="M20" s="45"/>
      <c r="N20" s="45"/>
      <c r="O20" s="45"/>
      <c r="P20" s="45"/>
      <c r="Q20" s="21" t="str">
        <f>_xlfn.XLOOKUP(M20,Admin!$A$2:$A$601,Admin!$F$2:$F$601,"",0)</f>
        <v/>
      </c>
      <c r="R20" s="83"/>
      <c r="S20" s="21" t="str">
        <f t="shared" si="2"/>
        <v/>
      </c>
      <c r="T20" t="str">
        <f>_xlfn.XLOOKUP(M20,Admin!$A$2:$A$601,Admin!$F$2:$F$601,"",0)</f>
        <v/>
      </c>
      <c r="U20">
        <f>COUNTIF(T$7:T20,T20)</f>
        <v>13</v>
      </c>
      <c r="V20" t="str">
        <f>IF(R20=0,"",IF(U20&lt;2,COUNTIF(U$7:U20,"&lt;2"),0))</f>
        <v/>
      </c>
      <c r="W20" t="str">
        <f t="shared" si="3"/>
        <v/>
      </c>
      <c r="Y20" s="45"/>
      <c r="Z20" s="45"/>
      <c r="AA20" s="21" t="str">
        <f>_xlfn.XLOOKUP(Y20,Admin!$A$2:$A$601,Admin!$F$2:$F$601,"",0)</f>
        <v/>
      </c>
      <c r="AB20" s="83"/>
      <c r="AC20" s="21" t="str">
        <f t="shared" si="4"/>
        <v/>
      </c>
      <c r="AD20" t="str">
        <f>_xlfn.XLOOKUP(Y20,Admin!$A$2:$A$601,Admin!$F$2:$F$601,"",0)</f>
        <v/>
      </c>
      <c r="AE20">
        <f>COUNTIF(AD$7:AD20,AD20)</f>
        <v>13</v>
      </c>
      <c r="AF20" t="str">
        <f>IF(AB20=0,"",IF(AE20&lt;2,COUNTIF(AE$7:AE20,"&lt;2"),0))</f>
        <v/>
      </c>
      <c r="AG20" t="str">
        <f t="shared" si="5"/>
        <v/>
      </c>
    </row>
    <row r="21" spans="1:33" x14ac:dyDescent="0.35">
      <c r="A21" s="45"/>
      <c r="B21" s="45"/>
      <c r="C21" s="45"/>
      <c r="D21" s="45"/>
      <c r="E21" s="21" t="str">
        <f>IFERROR(VLOOKUP($A21,Admin!$A$2:$F$601,6,FALSE),"")</f>
        <v/>
      </c>
      <c r="F21" s="83"/>
      <c r="G21" s="21" t="str">
        <f t="shared" si="0"/>
        <v/>
      </c>
      <c r="H21" t="str">
        <f>_xlfn.XLOOKUP(A21,Admin!$A$2:$A$601,Admin!$F$2:$F$601,"",0)</f>
        <v/>
      </c>
      <c r="M21" s="45"/>
      <c r="N21" s="45"/>
      <c r="O21" s="45"/>
      <c r="P21" s="45"/>
      <c r="Q21" s="21" t="str">
        <f>_xlfn.XLOOKUP(M21,Admin!$A$2:$A$601,Admin!$F$2:$F$601,"",0)</f>
        <v/>
      </c>
      <c r="R21" s="83"/>
      <c r="S21" s="21" t="str">
        <f t="shared" si="2"/>
        <v/>
      </c>
      <c r="T21" t="str">
        <f>_xlfn.XLOOKUP(M21,Admin!$A$2:$A$601,Admin!$F$2:$F$601,"",0)</f>
        <v/>
      </c>
      <c r="Y21" s="45"/>
      <c r="Z21" s="45"/>
      <c r="AA21" s="21" t="str">
        <f>_xlfn.XLOOKUP(Y21,Admin!$A$2:$A$601,Admin!$F$2:$F$601,"",0)</f>
        <v/>
      </c>
      <c r="AB21" s="83"/>
      <c r="AC21" s="21" t="str">
        <f t="shared" si="4"/>
        <v/>
      </c>
      <c r="AD21" t="str">
        <f>_xlfn.XLOOKUP(Y21,Admin!$A$2:$A$601,Admin!$F$2:$F$601,"",0)</f>
        <v/>
      </c>
    </row>
    <row r="22" spans="1:33" x14ac:dyDescent="0.35">
      <c r="A22" s="45"/>
      <c r="B22" s="45"/>
      <c r="C22" s="45"/>
      <c r="D22" s="45"/>
      <c r="E22" s="21" t="str">
        <f>IFERROR(VLOOKUP($A22,Admin!$A$2:$F$601,6,FALSE),"")</f>
        <v/>
      </c>
      <c r="F22" s="83"/>
      <c r="G22" s="21" t="str">
        <f t="shared" si="0"/>
        <v/>
      </c>
      <c r="H22" t="str">
        <f>_xlfn.XLOOKUP(A22,Admin!$A$2:$A$601,Admin!$F$2:$F$601,"",0)</f>
        <v/>
      </c>
      <c r="M22" s="45"/>
      <c r="N22" s="45"/>
      <c r="O22" s="45"/>
      <c r="P22" s="45"/>
      <c r="Q22" s="21" t="str">
        <f>_xlfn.XLOOKUP(M22,Admin!$A$2:$A$601,Admin!$F$2:$F$601,"",0)</f>
        <v/>
      </c>
      <c r="R22" s="83"/>
      <c r="S22" s="21" t="str">
        <f t="shared" si="2"/>
        <v/>
      </c>
      <c r="T22" t="str">
        <f>_xlfn.XLOOKUP(M22,Admin!$A$2:$A$601,Admin!$F$2:$F$601,"",0)</f>
        <v/>
      </c>
      <c r="Y22" s="45"/>
      <c r="Z22" s="45"/>
      <c r="AA22" s="21" t="str">
        <f>_xlfn.XLOOKUP(Y22,Admin!$A$2:$A$601,Admin!$F$2:$F$601,"",0)</f>
        <v/>
      </c>
      <c r="AB22" s="83"/>
      <c r="AC22" s="21" t="str">
        <f t="shared" si="4"/>
        <v/>
      </c>
      <c r="AD22" t="str">
        <f>_xlfn.XLOOKUP(Y22,Admin!$A$2:$A$601,Admin!$F$2:$F$601,"",0)</f>
        <v/>
      </c>
    </row>
    <row r="23" spans="1:33" x14ac:dyDescent="0.35">
      <c r="A23" s="45"/>
      <c r="B23" s="45"/>
      <c r="C23" s="45"/>
      <c r="D23" s="45"/>
      <c r="E23" s="21" t="str">
        <f>IFERROR(VLOOKUP($A23,Admin!$A$2:$F$601,6,FALSE),"")</f>
        <v/>
      </c>
      <c r="F23" s="83"/>
      <c r="G23" s="21" t="str">
        <f t="shared" si="0"/>
        <v/>
      </c>
      <c r="H23" t="str">
        <f>_xlfn.XLOOKUP(A23,Admin!$A$2:$A$601,Admin!$F$2:$F$601,"",0)</f>
        <v/>
      </c>
      <c r="M23" s="45"/>
      <c r="N23" s="45"/>
      <c r="O23" s="45"/>
      <c r="P23" s="45"/>
      <c r="Q23" s="21" t="str">
        <f>_xlfn.XLOOKUP(M23,Admin!$A$2:$A$601,Admin!$F$2:$F$601,"",0)</f>
        <v/>
      </c>
      <c r="R23" s="83"/>
      <c r="S23" s="21" t="str">
        <f t="shared" si="2"/>
        <v/>
      </c>
      <c r="T23" t="str">
        <f>_xlfn.XLOOKUP(M23,Admin!$A$2:$A$601,Admin!$F$2:$F$601,"",0)</f>
        <v/>
      </c>
      <c r="Y23" s="45"/>
      <c r="Z23" s="45"/>
      <c r="AA23" s="21" t="str">
        <f>_xlfn.XLOOKUP(Y23,Admin!$A$2:$A$601,Admin!$F$2:$F$601,"",0)</f>
        <v/>
      </c>
      <c r="AB23" s="83"/>
      <c r="AC23" s="21" t="str">
        <f t="shared" si="4"/>
        <v/>
      </c>
      <c r="AD23" t="str">
        <f>_xlfn.XLOOKUP(Y23,Admin!$A$2:$A$601,Admin!$F$2:$F$601,"",0)</f>
        <v/>
      </c>
    </row>
    <row r="24" spans="1:33" x14ac:dyDescent="0.35">
      <c r="A24" s="45"/>
      <c r="B24" s="45"/>
      <c r="C24" s="45"/>
      <c r="D24" s="45"/>
      <c r="E24" s="21" t="str">
        <f>IFERROR(VLOOKUP($A24,Admin!$A$2:$F$601,6,FALSE),"")</f>
        <v/>
      </c>
      <c r="F24" s="83"/>
      <c r="G24" s="21" t="str">
        <f t="shared" ref="G24:G50" si="6">IFERROR(RANK(F24,F$7:F$50,1),"")</f>
        <v/>
      </c>
      <c r="H24" t="str">
        <f>_xlfn.XLOOKUP(A24,Admin!$A$2:$A$601,Admin!$F$2:$F$601,"",0)</f>
        <v/>
      </c>
      <c r="M24" s="45"/>
      <c r="N24" s="45"/>
      <c r="O24" s="45"/>
      <c r="P24" s="45"/>
      <c r="Q24" s="21" t="str">
        <f>_xlfn.XLOOKUP(M24,Admin!$A$2:$A$601,Admin!$F$2:$F$601,"",0)</f>
        <v/>
      </c>
      <c r="R24" s="83"/>
      <c r="S24" s="21" t="str">
        <f t="shared" ref="S24:S50" si="7">IFERROR(RANK(R24,R$7:R$50,1),"")</f>
        <v/>
      </c>
      <c r="T24" t="str">
        <f>_xlfn.XLOOKUP(M24,Admin!$A$2:$A$601,Admin!$F$2:$F$601,"",0)</f>
        <v/>
      </c>
      <c r="Y24" s="45"/>
      <c r="Z24" s="45"/>
      <c r="AA24" s="21" t="str">
        <f>_xlfn.XLOOKUP(Y24,Admin!$A$2:$A$601,Admin!$F$2:$F$601,"",0)</f>
        <v/>
      </c>
      <c r="AB24" s="83"/>
      <c r="AC24" s="21" t="str">
        <f t="shared" ref="AC24:AC50" si="8">IFERROR(RANK(AB24,AB$7:AB$50,1),"")</f>
        <v/>
      </c>
      <c r="AD24" t="str">
        <f>_xlfn.XLOOKUP(Y24,Admin!$A$2:$A$601,Admin!$F$2:$F$601,"",0)</f>
        <v/>
      </c>
    </row>
    <row r="25" spans="1:33" x14ac:dyDescent="0.35">
      <c r="A25" s="45"/>
      <c r="B25" s="45"/>
      <c r="C25" s="45"/>
      <c r="D25" s="45"/>
      <c r="E25" s="21" t="str">
        <f>IFERROR(VLOOKUP($A25,Admin!$A$2:$F$601,6,FALSE),"")</f>
        <v/>
      </c>
      <c r="F25" s="83"/>
      <c r="G25" s="21" t="str">
        <f t="shared" si="6"/>
        <v/>
      </c>
      <c r="H25" t="str">
        <f>_xlfn.XLOOKUP(A25,Admin!$A$2:$A$601,Admin!$F$2:$F$601,"",0)</f>
        <v/>
      </c>
      <c r="M25" s="45"/>
      <c r="N25" s="45"/>
      <c r="O25" s="45"/>
      <c r="P25" s="45"/>
      <c r="Q25" s="21" t="str">
        <f>_xlfn.XLOOKUP(M25,Admin!$A$2:$A$601,Admin!$F$2:$F$601,"",0)</f>
        <v/>
      </c>
      <c r="R25" s="83"/>
      <c r="S25" s="21" t="str">
        <f t="shared" si="7"/>
        <v/>
      </c>
      <c r="T25" t="str">
        <f>_xlfn.XLOOKUP(M25,Admin!$A$2:$A$601,Admin!$F$2:$F$601,"",0)</f>
        <v/>
      </c>
      <c r="Y25" s="45"/>
      <c r="Z25" s="45"/>
      <c r="AA25" s="21" t="str">
        <f>_xlfn.XLOOKUP(Y25,Admin!$A$2:$A$601,Admin!$F$2:$F$601,"",0)</f>
        <v/>
      </c>
      <c r="AB25" s="83"/>
      <c r="AC25" s="21" t="str">
        <f t="shared" si="8"/>
        <v/>
      </c>
      <c r="AD25" t="str">
        <f>_xlfn.XLOOKUP(Y25,Admin!$A$2:$A$601,Admin!$F$2:$F$601,"",0)</f>
        <v/>
      </c>
    </row>
    <row r="26" spans="1:33" x14ac:dyDescent="0.35">
      <c r="A26" s="45"/>
      <c r="B26" s="45"/>
      <c r="C26" s="45"/>
      <c r="D26" s="45"/>
      <c r="E26" s="21" t="str">
        <f>IFERROR(VLOOKUP($A26,Admin!$A$2:$F$601,6,FALSE),"")</f>
        <v/>
      </c>
      <c r="F26" s="83"/>
      <c r="G26" s="21" t="str">
        <f t="shared" si="6"/>
        <v/>
      </c>
      <c r="H26" t="str">
        <f>_xlfn.XLOOKUP(A26,Admin!$A$2:$A$601,Admin!$F$2:$F$601,"",0)</f>
        <v/>
      </c>
      <c r="M26" s="45"/>
      <c r="N26" s="45"/>
      <c r="O26" s="45"/>
      <c r="P26" s="45"/>
      <c r="Q26" s="21" t="str">
        <f>_xlfn.XLOOKUP(M26,Admin!$A$2:$A$601,Admin!$F$2:$F$601,"",0)</f>
        <v/>
      </c>
      <c r="R26" s="83"/>
      <c r="S26" s="21" t="str">
        <f t="shared" si="7"/>
        <v/>
      </c>
      <c r="T26" t="str">
        <f>_xlfn.XLOOKUP(M26,Admin!$A$2:$A$601,Admin!$F$2:$F$601,"",0)</f>
        <v/>
      </c>
      <c r="Y26" s="45"/>
      <c r="Z26" s="45"/>
      <c r="AA26" s="21" t="str">
        <f>_xlfn.XLOOKUP(Y26,Admin!$A$2:$A$601,Admin!$F$2:$F$601,"",0)</f>
        <v/>
      </c>
      <c r="AB26" s="83"/>
      <c r="AC26" s="21" t="str">
        <f t="shared" si="8"/>
        <v/>
      </c>
      <c r="AD26" t="str">
        <f>_xlfn.XLOOKUP(Y26,Admin!$A$2:$A$601,Admin!$F$2:$F$601,"",0)</f>
        <v/>
      </c>
    </row>
    <row r="27" spans="1:33" x14ac:dyDescent="0.35">
      <c r="A27" s="45"/>
      <c r="B27" s="45"/>
      <c r="C27" s="45"/>
      <c r="D27" s="45"/>
      <c r="E27" s="21" t="str">
        <f>IFERROR(VLOOKUP($A27,Admin!$A$2:$F$601,6,FALSE),"")</f>
        <v/>
      </c>
      <c r="F27" s="83"/>
      <c r="G27" s="21" t="str">
        <f t="shared" si="6"/>
        <v/>
      </c>
      <c r="H27" t="str">
        <f>_xlfn.XLOOKUP(A27,Admin!$A$2:$A$601,Admin!$F$2:$F$601,"",0)</f>
        <v/>
      </c>
      <c r="M27" s="45"/>
      <c r="N27" s="45"/>
      <c r="O27" s="45"/>
      <c r="P27" s="45"/>
      <c r="Q27" s="21" t="str">
        <f>_xlfn.XLOOKUP(M27,Admin!$A$2:$A$601,Admin!$F$2:$F$601,"",0)</f>
        <v/>
      </c>
      <c r="R27" s="83"/>
      <c r="S27" s="21" t="str">
        <f t="shared" si="7"/>
        <v/>
      </c>
      <c r="T27" t="str">
        <f>_xlfn.XLOOKUP(M27,Admin!$A$2:$A$601,Admin!$F$2:$F$601,"",0)</f>
        <v/>
      </c>
      <c r="Y27" s="45"/>
      <c r="Z27" s="45"/>
      <c r="AA27" s="21" t="str">
        <f>_xlfn.XLOOKUP(Y27,Admin!$A$2:$A$601,Admin!$F$2:$F$601,"",0)</f>
        <v/>
      </c>
      <c r="AB27" s="83"/>
      <c r="AC27" s="21" t="str">
        <f t="shared" si="8"/>
        <v/>
      </c>
      <c r="AD27" t="str">
        <f>_xlfn.XLOOKUP(Y27,Admin!$A$2:$A$601,Admin!$F$2:$F$601,"",0)</f>
        <v/>
      </c>
    </row>
    <row r="28" spans="1:33" x14ac:dyDescent="0.35">
      <c r="A28" s="45"/>
      <c r="B28" s="45"/>
      <c r="C28" s="45"/>
      <c r="D28" s="45"/>
      <c r="E28" s="21" t="str">
        <f>IFERROR(VLOOKUP($A28,Admin!$A$2:$F$601,6,FALSE),"")</f>
        <v/>
      </c>
      <c r="F28" s="83"/>
      <c r="G28" s="21" t="str">
        <f t="shared" si="6"/>
        <v/>
      </c>
      <c r="H28" t="str">
        <f>_xlfn.XLOOKUP(A28,Admin!$A$2:$A$601,Admin!$F$2:$F$601,"",0)</f>
        <v/>
      </c>
      <c r="M28" s="45"/>
      <c r="N28" s="45"/>
      <c r="O28" s="45"/>
      <c r="P28" s="45"/>
      <c r="Q28" s="21" t="str">
        <f>_xlfn.XLOOKUP(M28,Admin!$A$2:$A$601,Admin!$F$2:$F$601,"",0)</f>
        <v/>
      </c>
      <c r="R28" s="83"/>
      <c r="S28" s="21" t="str">
        <f t="shared" si="7"/>
        <v/>
      </c>
      <c r="T28" t="str">
        <f>_xlfn.XLOOKUP(M28,Admin!$A$2:$A$601,Admin!$F$2:$F$601,"",0)</f>
        <v/>
      </c>
      <c r="Y28" s="45"/>
      <c r="Z28" s="45"/>
      <c r="AA28" s="21" t="str">
        <f>_xlfn.XLOOKUP(Y28,Admin!$A$2:$A$601,Admin!$F$2:$F$601,"",0)</f>
        <v/>
      </c>
      <c r="AB28" s="83"/>
      <c r="AC28" s="21" t="str">
        <f t="shared" si="8"/>
        <v/>
      </c>
      <c r="AD28" t="str">
        <f>_xlfn.XLOOKUP(Y28,Admin!$A$2:$A$601,Admin!$F$2:$F$601,"",0)</f>
        <v/>
      </c>
    </row>
    <row r="29" spans="1:33" x14ac:dyDescent="0.35">
      <c r="A29" s="45"/>
      <c r="B29" s="45"/>
      <c r="C29" s="45"/>
      <c r="D29" s="45"/>
      <c r="E29" s="21" t="str">
        <f>IFERROR(VLOOKUP($A29,Admin!$A$2:$F$601,6,FALSE),"")</f>
        <v/>
      </c>
      <c r="F29" s="83"/>
      <c r="G29" s="21" t="str">
        <f t="shared" si="6"/>
        <v/>
      </c>
      <c r="H29" t="str">
        <f>_xlfn.XLOOKUP(A29,Admin!$A$2:$A$601,Admin!$F$2:$F$601,"",0)</f>
        <v/>
      </c>
      <c r="M29" s="45"/>
      <c r="N29" s="45"/>
      <c r="O29" s="45"/>
      <c r="P29" s="45"/>
      <c r="Q29" s="21" t="str">
        <f>_xlfn.XLOOKUP(M29,Admin!$A$2:$A$601,Admin!$F$2:$F$601,"",0)</f>
        <v/>
      </c>
      <c r="R29" s="83"/>
      <c r="S29" s="21" t="str">
        <f t="shared" si="7"/>
        <v/>
      </c>
      <c r="T29" t="str">
        <f>_xlfn.XLOOKUP(M29,Admin!$A$2:$A$601,Admin!$F$2:$F$601,"",0)</f>
        <v/>
      </c>
      <c r="Y29" s="45"/>
      <c r="Z29" s="45"/>
      <c r="AA29" s="21" t="str">
        <f>_xlfn.XLOOKUP(Y29,Admin!$A$2:$A$601,Admin!$F$2:$F$601,"",0)</f>
        <v/>
      </c>
      <c r="AB29" s="83"/>
      <c r="AC29" s="21" t="str">
        <f t="shared" si="8"/>
        <v/>
      </c>
      <c r="AD29" t="str">
        <f>_xlfn.XLOOKUP(Y29,Admin!$A$2:$A$601,Admin!$F$2:$F$601,"",0)</f>
        <v/>
      </c>
    </row>
    <row r="30" spans="1:33" x14ac:dyDescent="0.35">
      <c r="A30" s="45"/>
      <c r="B30" s="45"/>
      <c r="C30" s="45"/>
      <c r="D30" s="45"/>
      <c r="E30" s="21" t="str">
        <f>IFERROR(VLOOKUP($A30,Admin!$A$2:$F$601,6,FALSE),"")</f>
        <v/>
      </c>
      <c r="F30" s="83"/>
      <c r="G30" s="21" t="str">
        <f t="shared" si="6"/>
        <v/>
      </c>
      <c r="H30" t="str">
        <f>_xlfn.XLOOKUP(A30,Admin!$A$2:$A$601,Admin!$F$2:$F$601,"",0)</f>
        <v/>
      </c>
      <c r="M30" s="45"/>
      <c r="N30" s="45"/>
      <c r="O30" s="45"/>
      <c r="P30" s="45"/>
      <c r="Q30" s="21" t="str">
        <f>_xlfn.XLOOKUP(M30,Admin!$A$2:$A$601,Admin!$F$2:$F$601,"",0)</f>
        <v/>
      </c>
      <c r="R30" s="83"/>
      <c r="S30" s="21" t="str">
        <f t="shared" si="7"/>
        <v/>
      </c>
      <c r="T30" t="str">
        <f>_xlfn.XLOOKUP(M30,Admin!$A$2:$A$601,Admin!$F$2:$F$601,"",0)</f>
        <v/>
      </c>
      <c r="Y30" s="45"/>
      <c r="Z30" s="45"/>
      <c r="AA30" s="21" t="str">
        <f>_xlfn.XLOOKUP(Y30,Admin!$A$2:$A$601,Admin!$F$2:$F$601,"",0)</f>
        <v/>
      </c>
      <c r="AB30" s="83"/>
      <c r="AC30" s="21" t="str">
        <f t="shared" si="8"/>
        <v/>
      </c>
      <c r="AD30" t="str">
        <f>_xlfn.XLOOKUP(Y30,Admin!$A$2:$A$601,Admin!$F$2:$F$601,"",0)</f>
        <v/>
      </c>
    </row>
    <row r="31" spans="1:33" x14ac:dyDescent="0.35">
      <c r="A31" s="45"/>
      <c r="B31" s="45"/>
      <c r="C31" s="45"/>
      <c r="D31" s="45"/>
      <c r="E31" s="21" t="str">
        <f>IFERROR(VLOOKUP($A31,Admin!$A$2:$F$601,6,FALSE),"")</f>
        <v/>
      </c>
      <c r="F31" s="83"/>
      <c r="G31" s="21" t="str">
        <f t="shared" si="6"/>
        <v/>
      </c>
      <c r="H31" t="str">
        <f>_xlfn.XLOOKUP(A31,Admin!$A$2:$A$601,Admin!$F$2:$F$601,"",0)</f>
        <v/>
      </c>
      <c r="M31" s="45"/>
      <c r="N31" s="45"/>
      <c r="O31" s="45"/>
      <c r="P31" s="45"/>
      <c r="Q31" s="21" t="str">
        <f>_xlfn.XLOOKUP(M31,Admin!$A$2:$A$601,Admin!$F$2:$F$601,"",0)</f>
        <v/>
      </c>
      <c r="R31" s="83"/>
      <c r="S31" s="21" t="str">
        <f t="shared" si="7"/>
        <v/>
      </c>
      <c r="T31" t="str">
        <f>_xlfn.XLOOKUP(M31,Admin!$A$2:$A$601,Admin!$F$2:$F$601,"",0)</f>
        <v/>
      </c>
      <c r="Y31" s="45"/>
      <c r="Z31" s="45"/>
      <c r="AA31" s="21" t="str">
        <f>_xlfn.XLOOKUP(Y31,Admin!$A$2:$A$601,Admin!$F$2:$F$601,"",0)</f>
        <v/>
      </c>
      <c r="AB31" s="83"/>
      <c r="AC31" s="21" t="str">
        <f t="shared" si="8"/>
        <v/>
      </c>
      <c r="AD31" t="str">
        <f>_xlfn.XLOOKUP(Y31,Admin!$A$2:$A$601,Admin!$F$2:$F$601,"",0)</f>
        <v/>
      </c>
    </row>
    <row r="32" spans="1:33" x14ac:dyDescent="0.35">
      <c r="A32" s="45"/>
      <c r="B32" s="45"/>
      <c r="C32" s="45"/>
      <c r="D32" s="45"/>
      <c r="E32" s="21" t="str">
        <f>IFERROR(VLOOKUP($A32,Admin!$A$2:$F$601,6,FALSE),"")</f>
        <v/>
      </c>
      <c r="F32" s="83"/>
      <c r="G32" s="21" t="str">
        <f t="shared" si="6"/>
        <v/>
      </c>
      <c r="H32" t="str">
        <f>_xlfn.XLOOKUP(A32,Admin!$A$2:$A$601,Admin!$F$2:$F$601,"",0)</f>
        <v/>
      </c>
      <c r="M32" s="45"/>
      <c r="N32" s="45"/>
      <c r="O32" s="45"/>
      <c r="P32" s="45"/>
      <c r="Q32" s="21" t="str">
        <f>_xlfn.XLOOKUP(M32,Admin!$A$2:$A$601,Admin!$F$2:$F$601,"",0)</f>
        <v/>
      </c>
      <c r="R32" s="83"/>
      <c r="S32" s="21" t="str">
        <f t="shared" si="7"/>
        <v/>
      </c>
      <c r="T32" t="str">
        <f>_xlfn.XLOOKUP(M32,Admin!$A$2:$A$601,Admin!$F$2:$F$601,"",0)</f>
        <v/>
      </c>
      <c r="Y32" s="45"/>
      <c r="Z32" s="45"/>
      <c r="AA32" s="21" t="str">
        <f>_xlfn.XLOOKUP(Y32,Admin!$A$2:$A$601,Admin!$F$2:$F$601,"",0)</f>
        <v/>
      </c>
      <c r="AB32" s="83"/>
      <c r="AC32" s="21" t="str">
        <f t="shared" si="8"/>
        <v/>
      </c>
      <c r="AD32" t="str">
        <f>_xlfn.XLOOKUP(Y32,Admin!$A$2:$A$601,Admin!$F$2:$F$601,"",0)</f>
        <v/>
      </c>
    </row>
    <row r="33" spans="1:30" x14ac:dyDescent="0.35">
      <c r="A33" s="45"/>
      <c r="B33" s="45"/>
      <c r="C33" s="45"/>
      <c r="D33" s="45"/>
      <c r="E33" s="21" t="str">
        <f>IFERROR(VLOOKUP($A33,Admin!$A$2:$F$601,6,FALSE),"")</f>
        <v/>
      </c>
      <c r="F33" s="83"/>
      <c r="G33" s="21" t="str">
        <f t="shared" si="6"/>
        <v/>
      </c>
      <c r="H33" t="str">
        <f>_xlfn.XLOOKUP(A33,Admin!$A$2:$A$601,Admin!$F$2:$F$601,"",0)</f>
        <v/>
      </c>
      <c r="M33" s="45"/>
      <c r="N33" s="45"/>
      <c r="O33" s="45"/>
      <c r="P33" s="45"/>
      <c r="Q33" s="21" t="str">
        <f>_xlfn.XLOOKUP(M33,Admin!$A$2:$A$601,Admin!$F$2:$F$601,"",0)</f>
        <v/>
      </c>
      <c r="R33" s="83"/>
      <c r="S33" s="21" t="str">
        <f t="shared" si="7"/>
        <v/>
      </c>
      <c r="T33" t="str">
        <f>_xlfn.XLOOKUP(M33,Admin!$A$2:$A$601,Admin!$F$2:$F$601,"",0)</f>
        <v/>
      </c>
      <c r="Y33" s="45"/>
      <c r="Z33" s="45"/>
      <c r="AA33" s="21" t="str">
        <f>_xlfn.XLOOKUP(Y33,Admin!$A$2:$A$601,Admin!$F$2:$F$601,"",0)</f>
        <v/>
      </c>
      <c r="AB33" s="83"/>
      <c r="AC33" s="21" t="str">
        <f t="shared" si="8"/>
        <v/>
      </c>
      <c r="AD33" t="str">
        <f>_xlfn.XLOOKUP(Y33,Admin!$A$2:$A$601,Admin!$F$2:$F$601,"",0)</f>
        <v/>
      </c>
    </row>
    <row r="34" spans="1:30" x14ac:dyDescent="0.35">
      <c r="A34" s="45"/>
      <c r="B34" s="45"/>
      <c r="C34" s="45"/>
      <c r="D34" s="45"/>
      <c r="E34" s="21" t="str">
        <f>IFERROR(VLOOKUP($A34,Admin!$A$2:$F$601,6,FALSE),"")</f>
        <v/>
      </c>
      <c r="F34" s="83"/>
      <c r="G34" s="21" t="str">
        <f t="shared" si="6"/>
        <v/>
      </c>
      <c r="H34" t="str">
        <f>_xlfn.XLOOKUP(A34,Admin!$A$2:$A$601,Admin!$F$2:$F$601,"",0)</f>
        <v/>
      </c>
      <c r="M34" s="45"/>
      <c r="N34" s="45"/>
      <c r="O34" s="45"/>
      <c r="P34" s="45"/>
      <c r="Q34" s="21" t="str">
        <f>_xlfn.XLOOKUP(M34,Admin!$A$2:$A$601,Admin!$F$2:$F$601,"",0)</f>
        <v/>
      </c>
      <c r="R34" s="83"/>
      <c r="S34" s="21" t="str">
        <f t="shared" si="7"/>
        <v/>
      </c>
      <c r="T34" t="str">
        <f>_xlfn.XLOOKUP(M34,Admin!$A$2:$A$601,Admin!$F$2:$F$601,"",0)</f>
        <v/>
      </c>
      <c r="Y34" s="45"/>
      <c r="Z34" s="45"/>
      <c r="AA34" s="21" t="str">
        <f>_xlfn.XLOOKUP(Y34,Admin!$A$2:$A$601,Admin!$F$2:$F$601,"",0)</f>
        <v/>
      </c>
      <c r="AB34" s="83"/>
      <c r="AC34" s="21" t="str">
        <f t="shared" si="8"/>
        <v/>
      </c>
      <c r="AD34" t="str">
        <f>_xlfn.XLOOKUP(Y34,Admin!$A$2:$A$601,Admin!$F$2:$F$601,"",0)</f>
        <v/>
      </c>
    </row>
    <row r="35" spans="1:30" x14ac:dyDescent="0.35">
      <c r="A35" s="45"/>
      <c r="B35" s="45"/>
      <c r="C35" s="45"/>
      <c r="D35" s="45"/>
      <c r="E35" s="21" t="str">
        <f>IFERROR(VLOOKUP($A35,Admin!$A$2:$F$601,6,FALSE),"")</f>
        <v/>
      </c>
      <c r="F35" s="83"/>
      <c r="G35" s="21" t="str">
        <f t="shared" si="6"/>
        <v/>
      </c>
      <c r="H35" t="str">
        <f>_xlfn.XLOOKUP(A35,Admin!$A$2:$A$601,Admin!$F$2:$F$601,"",0)</f>
        <v/>
      </c>
      <c r="M35" s="45"/>
      <c r="N35" s="45"/>
      <c r="O35" s="45"/>
      <c r="P35" s="45"/>
      <c r="Q35" s="21" t="str">
        <f>_xlfn.XLOOKUP(M35,Admin!$A$2:$A$601,Admin!$F$2:$F$601,"",0)</f>
        <v/>
      </c>
      <c r="R35" s="83"/>
      <c r="S35" s="21" t="str">
        <f t="shared" si="7"/>
        <v/>
      </c>
      <c r="T35" t="str">
        <f>_xlfn.XLOOKUP(M35,Admin!$A$2:$A$601,Admin!$F$2:$F$601,"",0)</f>
        <v/>
      </c>
      <c r="Y35" s="45"/>
      <c r="Z35" s="45"/>
      <c r="AA35" s="21" t="str">
        <f>_xlfn.XLOOKUP(Y35,Admin!$A$2:$A$601,Admin!$F$2:$F$601,"",0)</f>
        <v/>
      </c>
      <c r="AB35" s="83"/>
      <c r="AC35" s="21" t="str">
        <f t="shared" si="8"/>
        <v/>
      </c>
      <c r="AD35" t="str">
        <f>_xlfn.XLOOKUP(Y35,Admin!$A$2:$A$601,Admin!$F$2:$F$601,"",0)</f>
        <v/>
      </c>
    </row>
    <row r="36" spans="1:30" x14ac:dyDescent="0.35">
      <c r="A36" s="45"/>
      <c r="B36" s="45"/>
      <c r="C36" s="45"/>
      <c r="D36" s="45"/>
      <c r="E36" s="21" t="str">
        <f>IFERROR(VLOOKUP($A36,Admin!$A$2:$F$601,6,FALSE),"")</f>
        <v/>
      </c>
      <c r="F36" s="83"/>
      <c r="G36" s="21" t="str">
        <f t="shared" si="6"/>
        <v/>
      </c>
      <c r="H36" t="str">
        <f>_xlfn.XLOOKUP(A36,Admin!$A$2:$A$601,Admin!$F$2:$F$601,"",0)</f>
        <v/>
      </c>
      <c r="M36" s="45"/>
      <c r="N36" s="45"/>
      <c r="O36" s="45"/>
      <c r="P36" s="45"/>
      <c r="Q36" s="21" t="str">
        <f>_xlfn.XLOOKUP(M36,Admin!$A$2:$A$601,Admin!$F$2:$F$601,"",0)</f>
        <v/>
      </c>
      <c r="R36" s="83"/>
      <c r="S36" s="21" t="str">
        <f t="shared" si="7"/>
        <v/>
      </c>
      <c r="T36" t="str">
        <f>_xlfn.XLOOKUP(M36,Admin!$A$2:$A$601,Admin!$F$2:$F$601,"",0)</f>
        <v/>
      </c>
      <c r="Y36" s="45"/>
      <c r="Z36" s="45"/>
      <c r="AA36" s="21" t="str">
        <f>_xlfn.XLOOKUP(Y36,Admin!$A$2:$A$601,Admin!$F$2:$F$601,"",0)</f>
        <v/>
      </c>
      <c r="AB36" s="83"/>
      <c r="AC36" s="21" t="str">
        <f t="shared" si="8"/>
        <v/>
      </c>
      <c r="AD36" t="str">
        <f>_xlfn.XLOOKUP(Y36,Admin!$A$2:$A$601,Admin!$F$2:$F$601,"",0)</f>
        <v/>
      </c>
    </row>
    <row r="37" spans="1:30" x14ac:dyDescent="0.35">
      <c r="A37" s="45"/>
      <c r="B37" s="45"/>
      <c r="C37" s="45"/>
      <c r="D37" s="45"/>
      <c r="E37" s="21" t="str">
        <f>IFERROR(VLOOKUP($A37,Admin!$A$2:$F$601,6,FALSE),"")</f>
        <v/>
      </c>
      <c r="F37" s="83"/>
      <c r="G37" s="21" t="str">
        <f t="shared" si="6"/>
        <v/>
      </c>
      <c r="H37" t="str">
        <f>_xlfn.XLOOKUP(A37,Admin!$A$2:$A$601,Admin!$F$2:$F$601,"",0)</f>
        <v/>
      </c>
      <c r="M37" s="45"/>
      <c r="N37" s="45"/>
      <c r="O37" s="45"/>
      <c r="P37" s="45"/>
      <c r="Q37" s="21" t="str">
        <f>_xlfn.XLOOKUP(M37,Admin!$A$2:$A$601,Admin!$F$2:$F$601,"",0)</f>
        <v/>
      </c>
      <c r="R37" s="83"/>
      <c r="S37" s="21" t="str">
        <f t="shared" si="7"/>
        <v/>
      </c>
      <c r="T37" t="str">
        <f>_xlfn.XLOOKUP(M37,Admin!$A$2:$A$601,Admin!$F$2:$F$601,"",0)</f>
        <v/>
      </c>
      <c r="Y37" s="45"/>
      <c r="Z37" s="45"/>
      <c r="AA37" s="21" t="str">
        <f>_xlfn.XLOOKUP(Y37,Admin!$A$2:$A$601,Admin!$F$2:$F$601,"",0)</f>
        <v/>
      </c>
      <c r="AB37" s="83"/>
      <c r="AC37" s="21" t="str">
        <f t="shared" si="8"/>
        <v/>
      </c>
      <c r="AD37" t="str">
        <f>_xlfn.XLOOKUP(Y37,Admin!$A$2:$A$601,Admin!$F$2:$F$601,"",0)</f>
        <v/>
      </c>
    </row>
    <row r="38" spans="1:30" x14ac:dyDescent="0.35">
      <c r="A38" s="45"/>
      <c r="B38" s="45"/>
      <c r="C38" s="45"/>
      <c r="D38" s="45"/>
      <c r="E38" s="21" t="str">
        <f>IFERROR(VLOOKUP($A38,Admin!$A$2:$F$601,6,FALSE),"")</f>
        <v/>
      </c>
      <c r="F38" s="83"/>
      <c r="G38" s="21" t="str">
        <f t="shared" si="6"/>
        <v/>
      </c>
      <c r="H38" t="str">
        <f>_xlfn.XLOOKUP(A38,Admin!$A$2:$A$601,Admin!$F$2:$F$601,"",0)</f>
        <v/>
      </c>
      <c r="M38" s="45"/>
      <c r="N38" s="45"/>
      <c r="O38" s="45"/>
      <c r="P38" s="45"/>
      <c r="Q38" s="21" t="str">
        <f>_xlfn.XLOOKUP(M38,Admin!$A$2:$A$601,Admin!$F$2:$F$601,"",0)</f>
        <v/>
      </c>
      <c r="R38" s="83"/>
      <c r="S38" s="21" t="str">
        <f t="shared" si="7"/>
        <v/>
      </c>
      <c r="T38" t="str">
        <f>_xlfn.XLOOKUP(M38,Admin!$A$2:$A$601,Admin!$F$2:$F$601,"",0)</f>
        <v/>
      </c>
      <c r="Y38" s="45"/>
      <c r="Z38" s="45"/>
      <c r="AA38" s="21" t="str">
        <f>_xlfn.XLOOKUP(Y38,Admin!$A$2:$A$601,Admin!$F$2:$F$601,"",0)</f>
        <v/>
      </c>
      <c r="AB38" s="83"/>
      <c r="AC38" s="21" t="str">
        <f t="shared" si="8"/>
        <v/>
      </c>
      <c r="AD38" t="str">
        <f>_xlfn.XLOOKUP(Y38,Admin!$A$2:$A$601,Admin!$F$2:$F$601,"",0)</f>
        <v/>
      </c>
    </row>
    <row r="39" spans="1:30" x14ac:dyDescent="0.35">
      <c r="A39" s="45"/>
      <c r="B39" s="45"/>
      <c r="C39" s="45"/>
      <c r="D39" s="45"/>
      <c r="E39" s="21" t="str">
        <f>IFERROR(VLOOKUP($A39,Admin!$A$2:$F$601,6,FALSE),"")</f>
        <v/>
      </c>
      <c r="F39" s="83"/>
      <c r="G39" s="21" t="str">
        <f t="shared" si="6"/>
        <v/>
      </c>
      <c r="H39" t="str">
        <f>_xlfn.XLOOKUP(A39,Admin!$A$2:$A$601,Admin!$F$2:$F$601,"",0)</f>
        <v/>
      </c>
      <c r="M39" s="45"/>
      <c r="N39" s="45"/>
      <c r="O39" s="45"/>
      <c r="P39" s="45"/>
      <c r="Q39" s="21" t="str">
        <f>_xlfn.XLOOKUP(M39,Admin!$A$2:$A$601,Admin!$F$2:$F$601,"",0)</f>
        <v/>
      </c>
      <c r="R39" s="83"/>
      <c r="S39" s="21" t="str">
        <f t="shared" si="7"/>
        <v/>
      </c>
      <c r="T39" t="str">
        <f>_xlfn.XLOOKUP(M39,Admin!$A$2:$A$601,Admin!$F$2:$F$601,"",0)</f>
        <v/>
      </c>
      <c r="Y39" s="45"/>
      <c r="Z39" s="45"/>
      <c r="AA39" s="21" t="str">
        <f>_xlfn.XLOOKUP(Y39,Admin!$A$2:$A$601,Admin!$F$2:$F$601,"",0)</f>
        <v/>
      </c>
      <c r="AB39" s="83"/>
      <c r="AC39" s="21" t="str">
        <f t="shared" si="8"/>
        <v/>
      </c>
      <c r="AD39" t="str">
        <f>_xlfn.XLOOKUP(Y39,Admin!$A$2:$A$601,Admin!$F$2:$F$601,"",0)</f>
        <v/>
      </c>
    </row>
    <row r="40" spans="1:30" x14ac:dyDescent="0.35">
      <c r="A40" s="45"/>
      <c r="B40" s="45"/>
      <c r="C40" s="45"/>
      <c r="D40" s="45"/>
      <c r="E40" s="21" t="str">
        <f>IFERROR(VLOOKUP($A40,Admin!$A$2:$F$601,6,FALSE),"")</f>
        <v/>
      </c>
      <c r="F40" s="83"/>
      <c r="G40" s="21" t="str">
        <f t="shared" si="6"/>
        <v/>
      </c>
      <c r="H40" t="str">
        <f>_xlfn.XLOOKUP(A40,Admin!$A$2:$A$601,Admin!$F$2:$F$601,"",0)</f>
        <v/>
      </c>
      <c r="M40" s="45"/>
      <c r="N40" s="45"/>
      <c r="O40" s="45"/>
      <c r="P40" s="45"/>
      <c r="Q40" s="21" t="str">
        <f>_xlfn.XLOOKUP(M40,Admin!$A$2:$A$601,Admin!$F$2:$F$601,"",0)</f>
        <v/>
      </c>
      <c r="R40" s="83"/>
      <c r="S40" s="21" t="str">
        <f t="shared" si="7"/>
        <v/>
      </c>
      <c r="T40" t="str">
        <f>_xlfn.XLOOKUP(M40,Admin!$A$2:$A$601,Admin!$F$2:$F$601,"",0)</f>
        <v/>
      </c>
      <c r="Y40" s="45"/>
      <c r="Z40" s="45"/>
      <c r="AA40" s="21" t="str">
        <f>_xlfn.XLOOKUP(Y40,Admin!$A$2:$A$601,Admin!$F$2:$F$601,"",0)</f>
        <v/>
      </c>
      <c r="AB40" s="83"/>
      <c r="AC40" s="21" t="str">
        <f t="shared" si="8"/>
        <v/>
      </c>
      <c r="AD40" t="str">
        <f>_xlfn.XLOOKUP(Y40,Admin!$A$2:$A$601,Admin!$F$2:$F$601,"",0)</f>
        <v/>
      </c>
    </row>
    <row r="41" spans="1:30" x14ac:dyDescent="0.35">
      <c r="A41" s="45"/>
      <c r="B41" s="45"/>
      <c r="C41" s="45"/>
      <c r="D41" s="45"/>
      <c r="E41" s="21" t="str">
        <f>IFERROR(VLOOKUP($A41,Admin!$A$2:$F$601,6,FALSE),"")</f>
        <v/>
      </c>
      <c r="F41" s="83"/>
      <c r="G41" s="21" t="str">
        <f t="shared" si="6"/>
        <v/>
      </c>
      <c r="H41" t="str">
        <f>_xlfn.XLOOKUP(A41,Admin!$A$2:$A$601,Admin!$F$2:$F$601,"",0)</f>
        <v/>
      </c>
      <c r="M41" s="45"/>
      <c r="N41" s="45"/>
      <c r="O41" s="45"/>
      <c r="P41" s="45"/>
      <c r="Q41" s="21" t="str">
        <f>_xlfn.XLOOKUP(M41,Admin!$A$2:$A$601,Admin!$F$2:$F$601,"",0)</f>
        <v/>
      </c>
      <c r="R41" s="83"/>
      <c r="S41" s="21" t="str">
        <f t="shared" si="7"/>
        <v/>
      </c>
      <c r="T41" t="str">
        <f>_xlfn.XLOOKUP(M41,Admin!$A$2:$A$601,Admin!$F$2:$F$601,"",0)</f>
        <v/>
      </c>
      <c r="Y41" s="45"/>
      <c r="Z41" s="45"/>
      <c r="AA41" s="21" t="str">
        <f>_xlfn.XLOOKUP(Y41,Admin!$A$2:$A$601,Admin!$F$2:$F$601,"",0)</f>
        <v/>
      </c>
      <c r="AB41" s="83"/>
      <c r="AC41" s="21" t="str">
        <f t="shared" si="8"/>
        <v/>
      </c>
      <c r="AD41" t="str">
        <f>_xlfn.XLOOKUP(Y41,Admin!$A$2:$A$601,Admin!$F$2:$F$601,"",0)</f>
        <v/>
      </c>
    </row>
    <row r="42" spans="1:30" x14ac:dyDescent="0.35">
      <c r="A42" s="45"/>
      <c r="B42" s="45"/>
      <c r="C42" s="45"/>
      <c r="D42" s="45"/>
      <c r="E42" s="21" t="str">
        <f>IFERROR(VLOOKUP($A42,Admin!$A$2:$F$601,6,FALSE),"")</f>
        <v/>
      </c>
      <c r="F42" s="83"/>
      <c r="G42" s="21" t="str">
        <f t="shared" si="6"/>
        <v/>
      </c>
      <c r="H42" t="str">
        <f>_xlfn.XLOOKUP(A42,Admin!$A$2:$A$601,Admin!$F$2:$F$601,"",0)</f>
        <v/>
      </c>
      <c r="M42" s="45"/>
      <c r="N42" s="45"/>
      <c r="O42" s="45"/>
      <c r="P42" s="45"/>
      <c r="Q42" s="21" t="str">
        <f>_xlfn.XLOOKUP(M42,Admin!$A$2:$A$601,Admin!$F$2:$F$601,"",0)</f>
        <v/>
      </c>
      <c r="R42" s="83"/>
      <c r="S42" s="21" t="str">
        <f t="shared" si="7"/>
        <v/>
      </c>
      <c r="T42" t="str">
        <f>_xlfn.XLOOKUP(M42,Admin!$A$2:$A$601,Admin!$F$2:$F$601,"",0)</f>
        <v/>
      </c>
      <c r="Y42" s="45"/>
      <c r="Z42" s="45"/>
      <c r="AA42" s="21" t="str">
        <f>_xlfn.XLOOKUP(Y42,Admin!$A$2:$A$601,Admin!$F$2:$F$601,"",0)</f>
        <v/>
      </c>
      <c r="AB42" s="83"/>
      <c r="AC42" s="21" t="str">
        <f t="shared" si="8"/>
        <v/>
      </c>
      <c r="AD42" t="str">
        <f>_xlfn.XLOOKUP(Y42,Admin!$A$2:$A$601,Admin!$F$2:$F$601,"",0)</f>
        <v/>
      </c>
    </row>
    <row r="43" spans="1:30" x14ac:dyDescent="0.35">
      <c r="A43" s="45"/>
      <c r="B43" s="45"/>
      <c r="C43" s="45"/>
      <c r="D43" s="45"/>
      <c r="E43" s="21" t="str">
        <f>IFERROR(VLOOKUP($A43,Admin!$A$2:$F$601,6,FALSE),"")</f>
        <v/>
      </c>
      <c r="F43" s="83"/>
      <c r="G43" s="21" t="str">
        <f t="shared" si="6"/>
        <v/>
      </c>
      <c r="H43" t="str">
        <f>_xlfn.XLOOKUP(A43,Admin!$A$2:$A$601,Admin!$F$2:$F$601,"",0)</f>
        <v/>
      </c>
      <c r="M43" s="45"/>
      <c r="N43" s="45"/>
      <c r="O43" s="45"/>
      <c r="P43" s="45"/>
      <c r="Q43" s="21" t="str">
        <f>_xlfn.XLOOKUP(M43,Admin!$A$2:$A$601,Admin!$F$2:$F$601,"",0)</f>
        <v/>
      </c>
      <c r="R43" s="83"/>
      <c r="S43" s="21" t="str">
        <f t="shared" si="7"/>
        <v/>
      </c>
      <c r="T43" t="str">
        <f>_xlfn.XLOOKUP(M43,Admin!$A$2:$A$601,Admin!$F$2:$F$601,"",0)</f>
        <v/>
      </c>
      <c r="Y43" s="45"/>
      <c r="Z43" s="45"/>
      <c r="AA43" s="21" t="str">
        <f>_xlfn.XLOOKUP(Y43,Admin!$A$2:$A$601,Admin!$F$2:$F$601,"",0)</f>
        <v/>
      </c>
      <c r="AB43" s="83"/>
      <c r="AC43" s="21" t="str">
        <f t="shared" si="8"/>
        <v/>
      </c>
      <c r="AD43" t="str">
        <f>_xlfn.XLOOKUP(Y43,Admin!$A$2:$A$601,Admin!$F$2:$F$601,"",0)</f>
        <v/>
      </c>
    </row>
    <row r="44" spans="1:30" x14ac:dyDescent="0.35">
      <c r="A44" s="45"/>
      <c r="B44" s="45"/>
      <c r="C44" s="45"/>
      <c r="D44" s="45"/>
      <c r="E44" s="21" t="str">
        <f>IFERROR(VLOOKUP($A44,Admin!$A$2:$F$601,6,FALSE),"")</f>
        <v/>
      </c>
      <c r="F44" s="83"/>
      <c r="G44" s="21" t="str">
        <f t="shared" si="6"/>
        <v/>
      </c>
      <c r="H44" t="str">
        <f>_xlfn.XLOOKUP(A44,Admin!$A$2:$A$601,Admin!$F$2:$F$601,"",0)</f>
        <v/>
      </c>
      <c r="M44" s="45"/>
      <c r="N44" s="45"/>
      <c r="O44" s="45"/>
      <c r="P44" s="45"/>
      <c r="Q44" s="21" t="str">
        <f>_xlfn.XLOOKUP(M44,Admin!$A$2:$A$601,Admin!$F$2:$F$601,"",0)</f>
        <v/>
      </c>
      <c r="R44" s="83"/>
      <c r="S44" s="21" t="str">
        <f t="shared" si="7"/>
        <v/>
      </c>
      <c r="T44" t="str">
        <f>_xlfn.XLOOKUP(M44,Admin!$A$2:$A$601,Admin!$F$2:$F$601,"",0)</f>
        <v/>
      </c>
      <c r="Y44" s="45"/>
      <c r="Z44" s="45"/>
      <c r="AA44" s="21" t="str">
        <f>_xlfn.XLOOKUP(Y44,Admin!$A$2:$A$601,Admin!$F$2:$F$601,"",0)</f>
        <v/>
      </c>
      <c r="AB44" s="83"/>
      <c r="AC44" s="21" t="str">
        <f t="shared" si="8"/>
        <v/>
      </c>
      <c r="AD44" t="str">
        <f>_xlfn.XLOOKUP(Y44,Admin!$A$2:$A$601,Admin!$F$2:$F$601,"",0)</f>
        <v/>
      </c>
    </row>
    <row r="45" spans="1:30" x14ac:dyDescent="0.35">
      <c r="A45" s="45"/>
      <c r="B45" s="45"/>
      <c r="C45" s="45"/>
      <c r="D45" s="45"/>
      <c r="E45" s="21" t="str">
        <f>IFERROR(VLOOKUP($A45,Admin!$A$2:$F$601,6,FALSE),"")</f>
        <v/>
      </c>
      <c r="F45" s="83"/>
      <c r="G45" s="21" t="str">
        <f t="shared" si="6"/>
        <v/>
      </c>
      <c r="H45" t="str">
        <f>_xlfn.XLOOKUP(A45,Admin!$A$2:$A$601,Admin!$F$2:$F$601,"",0)</f>
        <v/>
      </c>
      <c r="M45" s="45"/>
      <c r="N45" s="45"/>
      <c r="O45" s="45"/>
      <c r="P45" s="45"/>
      <c r="Q45" s="21" t="str">
        <f>_xlfn.XLOOKUP(M45,Admin!$A$2:$A$601,Admin!$F$2:$F$601,"",0)</f>
        <v/>
      </c>
      <c r="R45" s="83"/>
      <c r="S45" s="21" t="str">
        <f t="shared" si="7"/>
        <v/>
      </c>
      <c r="T45" t="str">
        <f>_xlfn.XLOOKUP(M45,Admin!$A$2:$A$601,Admin!$F$2:$F$601,"",0)</f>
        <v/>
      </c>
      <c r="Y45" s="45"/>
      <c r="Z45" s="45"/>
      <c r="AA45" s="21" t="str">
        <f>_xlfn.XLOOKUP(Y45,Admin!$A$2:$A$601,Admin!$F$2:$F$601,"",0)</f>
        <v/>
      </c>
      <c r="AB45" s="83"/>
      <c r="AC45" s="21" t="str">
        <f t="shared" si="8"/>
        <v/>
      </c>
      <c r="AD45" t="str">
        <f>_xlfn.XLOOKUP(Y45,Admin!$A$2:$A$601,Admin!$F$2:$F$601,"",0)</f>
        <v/>
      </c>
    </row>
    <row r="46" spans="1:30" x14ac:dyDescent="0.35">
      <c r="A46" s="45"/>
      <c r="B46" s="45"/>
      <c r="C46" s="45"/>
      <c r="D46" s="45"/>
      <c r="E46" s="21" t="str">
        <f>IFERROR(VLOOKUP($A46,Admin!$A$2:$F$601,6,FALSE),"")</f>
        <v/>
      </c>
      <c r="F46" s="83"/>
      <c r="G46" s="21" t="str">
        <f t="shared" si="6"/>
        <v/>
      </c>
      <c r="H46" t="str">
        <f>_xlfn.XLOOKUP(A46,Admin!$A$2:$A$601,Admin!$F$2:$F$601,"",0)</f>
        <v/>
      </c>
      <c r="M46" s="45"/>
      <c r="N46" s="45"/>
      <c r="O46" s="45"/>
      <c r="P46" s="45"/>
      <c r="Q46" s="21" t="str">
        <f>_xlfn.XLOOKUP(M46,Admin!$A$2:$A$601,Admin!$F$2:$F$601,"",0)</f>
        <v/>
      </c>
      <c r="R46" s="83"/>
      <c r="S46" s="21" t="str">
        <f t="shared" si="7"/>
        <v/>
      </c>
      <c r="T46" t="str">
        <f>_xlfn.XLOOKUP(M46,Admin!$A$2:$A$601,Admin!$F$2:$F$601,"",0)</f>
        <v/>
      </c>
      <c r="Y46" s="45"/>
      <c r="Z46" s="45"/>
      <c r="AA46" s="21" t="str">
        <f>_xlfn.XLOOKUP(Y46,Admin!$A$2:$A$601,Admin!$F$2:$F$601,"",0)</f>
        <v/>
      </c>
      <c r="AB46" s="83"/>
      <c r="AC46" s="21" t="str">
        <f t="shared" si="8"/>
        <v/>
      </c>
      <c r="AD46" t="str">
        <f>_xlfn.XLOOKUP(Y46,Admin!$A$2:$A$601,Admin!$F$2:$F$601,"",0)</f>
        <v/>
      </c>
    </row>
    <row r="47" spans="1:30" x14ac:dyDescent="0.35">
      <c r="A47" s="45"/>
      <c r="B47" s="45"/>
      <c r="C47" s="45"/>
      <c r="D47" s="45"/>
      <c r="E47" s="21" t="str">
        <f>IFERROR(VLOOKUP($A47,Admin!$A$2:$F$601,6,FALSE),"")</f>
        <v/>
      </c>
      <c r="F47" s="83"/>
      <c r="G47" s="21" t="str">
        <f t="shared" si="6"/>
        <v/>
      </c>
      <c r="H47" t="str">
        <f>_xlfn.XLOOKUP(A47,Admin!$A$2:$A$601,Admin!$F$2:$F$601,"",0)</f>
        <v/>
      </c>
      <c r="M47" s="45"/>
      <c r="N47" s="45"/>
      <c r="O47" s="45"/>
      <c r="P47" s="45"/>
      <c r="Q47" s="21" t="str">
        <f>_xlfn.XLOOKUP(M47,Admin!$A$2:$A$601,Admin!$F$2:$F$601,"",0)</f>
        <v/>
      </c>
      <c r="R47" s="83"/>
      <c r="S47" s="21" t="str">
        <f t="shared" si="7"/>
        <v/>
      </c>
      <c r="T47" t="str">
        <f>_xlfn.XLOOKUP(M47,Admin!$A$2:$A$601,Admin!$F$2:$F$601,"",0)</f>
        <v/>
      </c>
      <c r="Y47" s="45"/>
      <c r="Z47" s="45"/>
      <c r="AA47" s="21" t="str">
        <f>_xlfn.XLOOKUP(Y47,Admin!$A$2:$A$601,Admin!$F$2:$F$601,"",0)</f>
        <v/>
      </c>
      <c r="AB47" s="83"/>
      <c r="AC47" s="21" t="str">
        <f t="shared" si="8"/>
        <v/>
      </c>
      <c r="AD47" t="str">
        <f>_xlfn.XLOOKUP(Y47,Admin!$A$2:$A$601,Admin!$F$2:$F$601,"",0)</f>
        <v/>
      </c>
    </row>
    <row r="48" spans="1:30" x14ac:dyDescent="0.35">
      <c r="A48" s="45"/>
      <c r="B48" s="45"/>
      <c r="C48" s="45"/>
      <c r="D48" s="45"/>
      <c r="E48" s="21" t="str">
        <f>IFERROR(VLOOKUP($A48,Admin!$A$2:$F$601,6,FALSE),"")</f>
        <v/>
      </c>
      <c r="F48" s="83"/>
      <c r="G48" s="21" t="str">
        <f t="shared" si="6"/>
        <v/>
      </c>
      <c r="H48" t="str">
        <f>_xlfn.XLOOKUP(A48,Admin!$A$2:$A$601,Admin!$F$2:$F$601,"",0)</f>
        <v/>
      </c>
      <c r="M48" s="45"/>
      <c r="N48" s="45"/>
      <c r="O48" s="45"/>
      <c r="P48" s="45"/>
      <c r="Q48" s="21" t="str">
        <f>_xlfn.XLOOKUP(M48,Admin!$A$2:$A$601,Admin!$F$2:$F$601,"",0)</f>
        <v/>
      </c>
      <c r="R48" s="83"/>
      <c r="S48" s="21" t="str">
        <f t="shared" si="7"/>
        <v/>
      </c>
      <c r="T48" t="str">
        <f>_xlfn.XLOOKUP(M48,Admin!$A$2:$A$601,Admin!$F$2:$F$601,"",0)</f>
        <v/>
      </c>
      <c r="Y48" s="45"/>
      <c r="Z48" s="45"/>
      <c r="AA48" s="21" t="str">
        <f>_xlfn.XLOOKUP(Y48,Admin!$A$2:$A$601,Admin!$F$2:$F$601,"",0)</f>
        <v/>
      </c>
      <c r="AB48" s="83"/>
      <c r="AC48" s="21" t="str">
        <f t="shared" si="8"/>
        <v/>
      </c>
      <c r="AD48" t="str">
        <f>_xlfn.XLOOKUP(Y48,Admin!$A$2:$A$601,Admin!$F$2:$F$601,"",0)</f>
        <v/>
      </c>
    </row>
    <row r="49" spans="1:30" x14ac:dyDescent="0.35">
      <c r="A49" s="45"/>
      <c r="B49" s="45"/>
      <c r="C49" s="45"/>
      <c r="D49" s="45"/>
      <c r="E49" s="21" t="str">
        <f>IFERROR(VLOOKUP($A49,Admin!$A$2:$F$601,6,FALSE),"")</f>
        <v/>
      </c>
      <c r="F49" s="83"/>
      <c r="G49" s="21" t="str">
        <f t="shared" si="6"/>
        <v/>
      </c>
      <c r="H49" t="str">
        <f>_xlfn.XLOOKUP(A49,Admin!$A$2:$A$601,Admin!$F$2:$F$601,"",0)</f>
        <v/>
      </c>
      <c r="M49" s="45"/>
      <c r="N49" s="45"/>
      <c r="O49" s="45"/>
      <c r="P49" s="45"/>
      <c r="Q49" s="21" t="str">
        <f>_xlfn.XLOOKUP(M49,Admin!$A$2:$A$601,Admin!$F$2:$F$601,"",0)</f>
        <v/>
      </c>
      <c r="R49" s="83"/>
      <c r="S49" s="21" t="str">
        <f t="shared" si="7"/>
        <v/>
      </c>
      <c r="T49" t="str">
        <f>_xlfn.XLOOKUP(M49,Admin!$A$2:$A$601,Admin!$F$2:$F$601,"",0)</f>
        <v/>
      </c>
      <c r="Y49" s="45"/>
      <c r="Z49" s="45"/>
      <c r="AA49" s="21" t="str">
        <f>_xlfn.XLOOKUP(Y49,Admin!$A$2:$A$601,Admin!$F$2:$F$601,"",0)</f>
        <v/>
      </c>
      <c r="AB49" s="83"/>
      <c r="AC49" s="21" t="str">
        <f t="shared" si="8"/>
        <v/>
      </c>
      <c r="AD49" t="str">
        <f>_xlfn.XLOOKUP(Y49,Admin!$A$2:$A$601,Admin!$F$2:$F$601,"",0)</f>
        <v/>
      </c>
    </row>
    <row r="50" spans="1:30" x14ac:dyDescent="0.35">
      <c r="A50" s="45"/>
      <c r="B50" s="45"/>
      <c r="C50" s="45"/>
      <c r="D50" s="45"/>
      <c r="E50" s="21" t="str">
        <f>IFERROR(VLOOKUP($A50,Admin!$A$2:$F$601,6,FALSE),"")</f>
        <v/>
      </c>
      <c r="F50" s="83"/>
      <c r="G50" s="21" t="str">
        <f t="shared" si="6"/>
        <v/>
      </c>
      <c r="H50" t="str">
        <f>_xlfn.XLOOKUP(A50,Admin!$A$2:$A$601,Admin!$F$2:$F$601,"",0)</f>
        <v/>
      </c>
      <c r="M50" s="45"/>
      <c r="N50" s="45"/>
      <c r="O50" s="45"/>
      <c r="P50" s="45"/>
      <c r="Q50" s="21" t="str">
        <f>_xlfn.XLOOKUP(M50,Admin!$A$2:$A$601,Admin!$F$2:$F$601,"",0)</f>
        <v/>
      </c>
      <c r="R50" s="83"/>
      <c r="S50" s="21" t="str">
        <f t="shared" si="7"/>
        <v/>
      </c>
      <c r="T50" t="str">
        <f>_xlfn.XLOOKUP(M50,Admin!$A$2:$A$601,Admin!$F$2:$F$601,"",0)</f>
        <v/>
      </c>
      <c r="Y50" s="45"/>
      <c r="Z50" s="45"/>
      <c r="AA50" s="21" t="str">
        <f>_xlfn.XLOOKUP(Y50,Admin!$A$2:$A$601,Admin!$F$2:$F$601,"",0)</f>
        <v/>
      </c>
      <c r="AB50" s="83"/>
      <c r="AC50" s="21" t="str">
        <f t="shared" si="8"/>
        <v/>
      </c>
      <c r="AD50" t="str">
        <f>_xlfn.XLOOKUP(Y50,Admin!$A$2:$A$601,Admin!$F$2:$F$601,"",0)</f>
        <v/>
      </c>
    </row>
  </sheetData>
  <sortState xmlns:xlrd2="http://schemas.microsoft.com/office/spreadsheetml/2017/richdata2" ref="Y7:AC23">
    <sortCondition ref="AC7:AC23"/>
  </sortState>
  <mergeCells count="5">
    <mergeCell ref="A1:Q1"/>
    <mergeCell ref="R1:S1"/>
    <mergeCell ref="AB1:AC1"/>
    <mergeCell ref="X1:Y1"/>
    <mergeCell ref="Z1:AA1"/>
  </mergeCells>
  <conditionalFormatting sqref="G7:G33 K21:K33">
    <cfRule type="duplicateValues" dxfId="2" priority="3"/>
  </conditionalFormatting>
  <conditionalFormatting sqref="S7:S33 W21:W33">
    <cfRule type="duplicateValues" dxfId="1" priority="2"/>
  </conditionalFormatting>
  <conditionalFormatting sqref="AG21:AG33 AC7:AC33">
    <cfRule type="duplicateValues" dxfId="0" priority="1"/>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sortu13bre">
                <anchor moveWithCells="1" sizeWithCells="1">
                  <from>
                    <xdr:col>1</xdr:col>
                    <xdr:colOff>298450</xdr:colOff>
                    <xdr:row>0</xdr:row>
                    <xdr:rowOff>69850</xdr:rowOff>
                  </from>
                  <to>
                    <xdr:col>3</xdr:col>
                    <xdr:colOff>374650</xdr:colOff>
                    <xdr:row>0</xdr:row>
                    <xdr:rowOff>349250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786F-291D-4243-9DA1-6C937E56B21B}">
  <sheetPr codeName="Sheet15">
    <tabColor rgb="FFFFCCFF"/>
  </sheetPr>
  <dimension ref="A1:AG50"/>
  <sheetViews>
    <sheetView workbookViewId="0">
      <selection activeCell="Y6" sqref="Y6:AC23"/>
    </sheetView>
  </sheetViews>
  <sheetFormatPr defaultColWidth="8.81640625" defaultRowHeight="14.5" x14ac:dyDescent="0.35"/>
  <cols>
    <col min="6" max="6" width="8.81640625" style="99"/>
    <col min="7" max="7" width="7.453125" bestFit="1" customWidth="1"/>
    <col min="8" max="8" width="4.90625" hidden="1" customWidth="1"/>
    <col min="9" max="9" width="2.81640625" hidden="1" customWidth="1"/>
    <col min="10" max="10" width="1.81640625" hidden="1" customWidth="1"/>
    <col min="11" max="11" width="5.90625" bestFit="1" customWidth="1"/>
    <col min="18" max="18" width="8.81640625" style="99"/>
    <col min="19" max="19" width="7.453125" bestFit="1" customWidth="1"/>
    <col min="20" max="20" width="4.90625" hidden="1" customWidth="1"/>
    <col min="21" max="21" width="2.81640625" hidden="1" customWidth="1"/>
    <col min="22" max="22" width="1.81640625" hidden="1" customWidth="1"/>
    <col min="23" max="23" width="5.90625" bestFit="1" customWidth="1"/>
    <col min="28" max="28" width="8.81640625" style="99"/>
    <col min="30" max="32" width="8.81640625" hidden="1" customWidth="1"/>
    <col min="33" max="33" width="8.81640625" customWidth="1"/>
  </cols>
  <sheetData>
    <row r="1" spans="1:33" ht="31" x14ac:dyDescent="0.7">
      <c r="A1" s="156" t="s">
        <v>565</v>
      </c>
      <c r="B1" s="156"/>
      <c r="C1" s="156"/>
      <c r="D1" s="156"/>
      <c r="E1" s="156"/>
      <c r="F1" s="156"/>
      <c r="G1" s="156"/>
      <c r="H1" s="156"/>
      <c r="I1" s="156"/>
      <c r="J1" s="156"/>
      <c r="K1" s="156"/>
      <c r="L1" s="156"/>
      <c r="M1" s="156"/>
      <c r="N1" s="156"/>
      <c r="O1" s="156"/>
      <c r="P1" s="156"/>
      <c r="Q1" s="156"/>
      <c r="R1" s="156"/>
      <c r="S1" s="167"/>
      <c r="T1" s="62"/>
      <c r="U1" s="62"/>
      <c r="V1" s="62"/>
      <c r="W1" s="62"/>
      <c r="AB1" s="170"/>
      <c r="AC1" s="170"/>
      <c r="AD1" s="80"/>
      <c r="AE1" s="80"/>
      <c r="AF1" s="80"/>
      <c r="AG1" s="80"/>
    </row>
    <row r="3" spans="1:33" ht="21" x14ac:dyDescent="0.5">
      <c r="A3" s="46" t="s">
        <v>41</v>
      </c>
      <c r="B3" s="49" t="s">
        <v>65</v>
      </c>
      <c r="C3" s="46"/>
      <c r="D3" s="46"/>
      <c r="E3" s="46"/>
      <c r="F3" s="115"/>
      <c r="G3" s="46"/>
      <c r="H3" s="46"/>
      <c r="I3" s="46"/>
      <c r="J3" s="46"/>
      <c r="K3" s="46"/>
      <c r="M3" s="44" t="s">
        <v>45</v>
      </c>
      <c r="N3" s="50" t="s">
        <v>91</v>
      </c>
      <c r="O3" s="44"/>
      <c r="P3" s="44"/>
      <c r="Q3" s="44"/>
      <c r="R3" s="116"/>
      <c r="S3" s="44"/>
      <c r="T3" s="44"/>
      <c r="U3" s="44"/>
      <c r="V3" s="44"/>
      <c r="W3" s="44"/>
      <c r="Y3" s="43" t="s">
        <v>45</v>
      </c>
      <c r="Z3" s="52" t="s">
        <v>70</v>
      </c>
      <c r="AA3" s="43"/>
      <c r="AB3" s="120"/>
      <c r="AC3" s="43"/>
      <c r="AD3" s="43"/>
      <c r="AE3" s="43"/>
      <c r="AF3" s="43"/>
      <c r="AG3" s="43"/>
    </row>
    <row r="4" spans="1:33" x14ac:dyDescent="0.35">
      <c r="A4" s="46"/>
      <c r="B4" s="46"/>
      <c r="C4" s="46"/>
      <c r="D4" s="46"/>
      <c r="E4" s="46"/>
      <c r="F4" s="115"/>
      <c r="G4" s="46"/>
      <c r="H4" s="46"/>
      <c r="I4" s="46"/>
      <c r="J4" s="46"/>
      <c r="K4" s="46"/>
      <c r="M4" s="44"/>
      <c r="N4" s="44"/>
      <c r="O4" s="44"/>
      <c r="P4" s="44"/>
      <c r="Q4" s="44"/>
      <c r="R4" s="116"/>
      <c r="S4" s="44"/>
      <c r="T4" s="44"/>
      <c r="U4" s="44"/>
      <c r="V4" s="44"/>
      <c r="W4" s="44"/>
      <c r="Y4" s="43"/>
      <c r="Z4" s="43"/>
      <c r="AA4" s="43"/>
      <c r="AB4" s="120"/>
      <c r="AC4" s="43"/>
      <c r="AD4" s="43"/>
      <c r="AE4" s="43"/>
      <c r="AF4" s="43"/>
      <c r="AG4" s="43"/>
    </row>
    <row r="5" spans="1:33" x14ac:dyDescent="0.35">
      <c r="A5" s="46" t="s">
        <v>42</v>
      </c>
      <c r="B5" s="46"/>
      <c r="C5" s="46"/>
      <c r="D5" s="46"/>
      <c r="E5" s="46"/>
      <c r="F5" s="115"/>
      <c r="G5" s="46"/>
      <c r="H5" s="46"/>
      <c r="I5" s="46"/>
      <c r="J5" s="46"/>
      <c r="K5" s="46"/>
      <c r="M5" s="44" t="s">
        <v>42</v>
      </c>
      <c r="N5" s="44"/>
      <c r="O5" s="44"/>
      <c r="P5" s="44"/>
      <c r="Q5" s="44"/>
      <c r="R5" s="116"/>
      <c r="S5" s="44"/>
      <c r="T5" s="44"/>
      <c r="U5" s="44"/>
      <c r="V5" s="44"/>
      <c r="W5" s="44"/>
      <c r="Y5" s="43" t="s">
        <v>42</v>
      </c>
      <c r="Z5" s="43"/>
      <c r="AA5" s="43"/>
      <c r="AB5" s="120"/>
      <c r="AC5" s="43"/>
      <c r="AD5" s="43"/>
      <c r="AE5" s="43"/>
      <c r="AF5" s="43"/>
      <c r="AG5" s="43"/>
    </row>
    <row r="6" spans="1:33" x14ac:dyDescent="0.35">
      <c r="A6" s="21" t="s">
        <v>29</v>
      </c>
      <c r="B6" s="21"/>
      <c r="C6" s="21"/>
      <c r="D6" s="21"/>
      <c r="E6" s="21" t="s">
        <v>22</v>
      </c>
      <c r="F6" s="101" t="s">
        <v>43</v>
      </c>
      <c r="G6" s="21" t="s">
        <v>44</v>
      </c>
      <c r="H6" s="64" t="s">
        <v>22</v>
      </c>
      <c r="I6" s="64"/>
      <c r="J6" s="64"/>
      <c r="K6" s="64" t="s">
        <v>71</v>
      </c>
      <c r="M6" s="21" t="s">
        <v>29</v>
      </c>
      <c r="N6" s="21"/>
      <c r="O6" s="21"/>
      <c r="P6" s="21"/>
      <c r="Q6" s="21" t="s">
        <v>22</v>
      </c>
      <c r="R6" s="101" t="s">
        <v>43</v>
      </c>
      <c r="S6" s="21" t="s">
        <v>44</v>
      </c>
      <c r="T6" s="64" t="s">
        <v>22</v>
      </c>
      <c r="U6" s="64"/>
      <c r="V6" s="64"/>
      <c r="W6" s="64" t="s">
        <v>71</v>
      </c>
      <c r="Y6" s="21" t="s">
        <v>29</v>
      </c>
      <c r="Z6" s="21"/>
      <c r="AA6" s="21" t="s">
        <v>22</v>
      </c>
      <c r="AB6" s="101" t="s">
        <v>43</v>
      </c>
      <c r="AC6" s="21" t="s">
        <v>44</v>
      </c>
      <c r="AD6" s="64" t="s">
        <v>22</v>
      </c>
      <c r="AE6" s="64"/>
      <c r="AF6" s="64"/>
      <c r="AG6" s="64" t="s">
        <v>71</v>
      </c>
    </row>
    <row r="7" spans="1:33" x14ac:dyDescent="0.35">
      <c r="A7" s="45">
        <v>632</v>
      </c>
      <c r="B7" s="45">
        <v>638</v>
      </c>
      <c r="C7" s="45">
        <v>642</v>
      </c>
      <c r="D7" s="45">
        <v>631</v>
      </c>
      <c r="E7" s="21" t="str">
        <f>IFERROR(VLOOKUP($A7,Admin!$A$2:$F$601,6,FALSE),"")</f>
        <v>WAC</v>
      </c>
      <c r="F7" s="83">
        <v>84.4</v>
      </c>
      <c r="G7" s="21">
        <f t="shared" ref="G7:G23" si="0">IFERROR(RANK(F7,F$7:F$50,1),"")</f>
        <v>1</v>
      </c>
      <c r="H7" t="str">
        <f>_xlfn.XLOOKUP(A7,Admin!$A$2:$A$601,Admin!$F$2:$F$601,"",0)</f>
        <v>WAC</v>
      </c>
      <c r="I7">
        <f>COUNTIF(H$7:H7,H7)</f>
        <v>1</v>
      </c>
      <c r="J7">
        <f>IF(F7=0,"",IF(I7&lt;2,COUNTIF(I$7:I7,"&lt;2"),0))</f>
        <v>1</v>
      </c>
      <c r="K7">
        <f t="shared" ref="K7:K20" si="1">IFERROR(IF(J7&gt;0,VLOOKUP(MIN(G7,J7),relaytb,2,FALSE),""),"")</f>
        <v>12</v>
      </c>
      <c r="M7" s="45">
        <v>643</v>
      </c>
      <c r="N7" s="45">
        <v>639</v>
      </c>
      <c r="O7" s="45">
        <v>637</v>
      </c>
      <c r="P7" s="45">
        <v>634</v>
      </c>
      <c r="Q7" s="21" t="str">
        <f>IFERROR(VLOOKUP($M7,Admin!$A$2:$F$601,6,FALSE),"")</f>
        <v>WAC</v>
      </c>
      <c r="R7" s="83">
        <v>97</v>
      </c>
      <c r="S7" s="21">
        <f t="shared" ref="S7:S23" si="2">IFERROR(RANK(R7,R$7:R$50,1),"")</f>
        <v>1</v>
      </c>
      <c r="T7" t="str">
        <f>_xlfn.XLOOKUP(M7,Admin!$A$2:$A$601,Admin!$F$2:$F$601,"",0)</f>
        <v>WAC</v>
      </c>
      <c r="U7">
        <f>COUNTIF(T$7:T7,T7)</f>
        <v>1</v>
      </c>
      <c r="V7">
        <f>IF(R7=0,"",IF(U7&lt;2,COUNTIF(U$7:U7,"&lt;2"),0))</f>
        <v>1</v>
      </c>
      <c r="W7">
        <f t="shared" ref="W7:W20" si="3">IFERROR(IF(V7&gt;0,VLOOKUP(MIN(S7,V7),relaytb,2,FALSE),""),"")</f>
        <v>12</v>
      </c>
      <c r="Y7" s="45"/>
      <c r="Z7" s="45"/>
      <c r="AA7" s="21" t="str">
        <f>_xlfn.XLOOKUP(Y7,Admin!$A$2:$A$601,Admin!$F$2:$F$601,"",0)</f>
        <v/>
      </c>
      <c r="AB7" s="83"/>
      <c r="AC7" s="21" t="str">
        <f t="shared" ref="AC7:AC23" si="4">IFERROR(RANK(AB7,AB$7:AB$50,1),"")</f>
        <v/>
      </c>
      <c r="AD7" t="str">
        <f>_xlfn.XLOOKUP(Y7,Admin!$A$2:$A$601,Admin!$F$2:$F$601,"",0)</f>
        <v/>
      </c>
      <c r="AE7">
        <f>COUNTIF(AD$7:AD7,AD7)</f>
        <v>1</v>
      </c>
      <c r="AF7" t="str">
        <f>IF(AB7=0,"",IF(AE7&lt;2,COUNTIF(AE$7:AE7,"&lt;2"),0))</f>
        <v/>
      </c>
      <c r="AG7" t="str">
        <f t="shared" ref="AG7:AG20" si="5">IFERROR(IF(AF7&gt;0,VLOOKUP(MIN(AC7,AF7),relaytb,2,FALSE),""),"")</f>
        <v/>
      </c>
    </row>
    <row r="8" spans="1:33" x14ac:dyDescent="0.35">
      <c r="A8" s="45"/>
      <c r="B8" s="45"/>
      <c r="C8" s="45"/>
      <c r="D8" s="45"/>
      <c r="E8" s="21" t="str">
        <f>IFERROR(VLOOKUP($A8,Admin!$A$2:$F$601,6,FALSE),"")</f>
        <v/>
      </c>
      <c r="F8" s="83"/>
      <c r="G8" s="21" t="str">
        <f t="shared" si="0"/>
        <v/>
      </c>
      <c r="H8" t="str">
        <f>_xlfn.XLOOKUP(A8,Admin!$A$2:$A$601,Admin!$F$2:$F$601,"",0)</f>
        <v/>
      </c>
      <c r="I8">
        <f>COUNTIF(H$7:H8,H8)</f>
        <v>1</v>
      </c>
      <c r="J8" t="str">
        <f>IF(F8=0,"",IF(I8&lt;2,COUNTIF(I$7:I8,"&lt;2"),0))</f>
        <v/>
      </c>
      <c r="K8" t="str">
        <f t="shared" si="1"/>
        <v/>
      </c>
      <c r="M8" s="45">
        <v>433</v>
      </c>
      <c r="N8" s="45">
        <v>436</v>
      </c>
      <c r="O8" s="45">
        <v>439</v>
      </c>
      <c r="P8" s="45">
        <v>438</v>
      </c>
      <c r="Q8" s="21" t="str">
        <f>IFERROR(VLOOKUP($M8,Admin!$A$2:$F$601,6,FALSE),"")</f>
        <v>PR</v>
      </c>
      <c r="R8" s="83">
        <v>100.4</v>
      </c>
      <c r="S8" s="21">
        <f t="shared" si="2"/>
        <v>2</v>
      </c>
      <c r="T8" t="str">
        <f>_xlfn.XLOOKUP(M8,Admin!$A$2:$A$601,Admin!$F$2:$F$601,"",0)</f>
        <v>PR</v>
      </c>
      <c r="U8">
        <f>COUNTIF(T$7:T8,T8)</f>
        <v>1</v>
      </c>
      <c r="V8">
        <f>IF(R8=0,"",IF(U8&lt;2,COUNTIF(U$7:U8,"&lt;2"),0))</f>
        <v>2</v>
      </c>
      <c r="W8">
        <f t="shared" si="3"/>
        <v>10</v>
      </c>
      <c r="Y8" s="45"/>
      <c r="Z8" s="45"/>
      <c r="AA8" s="21" t="str">
        <f>_xlfn.XLOOKUP(Y8,Admin!$A$2:$A$601,Admin!$F$2:$F$601,"",0)</f>
        <v/>
      </c>
      <c r="AB8" s="83"/>
      <c r="AC8" s="21" t="str">
        <f t="shared" si="4"/>
        <v/>
      </c>
      <c r="AD8" t="str">
        <f>_xlfn.XLOOKUP(Y8,Admin!$A$2:$A$601,Admin!$F$2:$F$601,"",0)</f>
        <v/>
      </c>
      <c r="AE8">
        <f>COUNTIF(AD$7:AD8,AD8)</f>
        <v>2</v>
      </c>
      <c r="AF8" t="str">
        <f>IF(AB8=0,"",IF(AE8&lt;2,COUNTIF(AE$7:AE8,"&lt;2"),0))</f>
        <v/>
      </c>
      <c r="AG8" t="str">
        <f t="shared" si="5"/>
        <v/>
      </c>
    </row>
    <row r="9" spans="1:33" x14ac:dyDescent="0.35">
      <c r="A9" s="45"/>
      <c r="B9" s="45"/>
      <c r="C9" s="45"/>
      <c r="D9" s="45"/>
      <c r="E9" s="21" t="str">
        <f>IFERROR(VLOOKUP($A9,Admin!$A$2:$F$601,6,FALSE),"")</f>
        <v/>
      </c>
      <c r="F9" s="83"/>
      <c r="G9" s="21" t="str">
        <f t="shared" si="0"/>
        <v/>
      </c>
      <c r="H9" t="str">
        <f>_xlfn.XLOOKUP(A9,Admin!$A$2:$A$601,Admin!$F$2:$F$601,"",0)</f>
        <v/>
      </c>
      <c r="I9">
        <f>COUNTIF(H$7:H9,H9)</f>
        <v>2</v>
      </c>
      <c r="J9" t="str">
        <f>IF(F9=0,"",IF(I9&lt;2,COUNTIF(I$7:I9,"&lt;2"),0))</f>
        <v/>
      </c>
      <c r="K9" t="str">
        <f t="shared" si="1"/>
        <v/>
      </c>
      <c r="M9" s="45"/>
      <c r="N9" s="45"/>
      <c r="O9" s="45"/>
      <c r="P9" s="45"/>
      <c r="Q9" s="21" t="str">
        <f>IFERROR(VLOOKUP($M9,Admin!$A$2:$F$601,6,FALSE),"")</f>
        <v/>
      </c>
      <c r="R9" s="83"/>
      <c r="S9" s="21" t="str">
        <f t="shared" si="2"/>
        <v/>
      </c>
      <c r="T9" t="str">
        <f>_xlfn.XLOOKUP(M9,Admin!$A$2:$A$601,Admin!$F$2:$F$601,"",0)</f>
        <v/>
      </c>
      <c r="U9">
        <f>COUNTIF(T$7:T9,T9)</f>
        <v>1</v>
      </c>
      <c r="V9" t="str">
        <f>IF(R9=0,"",IF(U9&lt;2,COUNTIF(U$7:U9,"&lt;2"),0))</f>
        <v/>
      </c>
      <c r="W9" t="str">
        <f t="shared" si="3"/>
        <v/>
      </c>
      <c r="Y9" s="45"/>
      <c r="Z9" s="45"/>
      <c r="AA9" s="21" t="str">
        <f>_xlfn.XLOOKUP(Y9,Admin!$A$2:$A$601,Admin!$F$2:$F$601,"",0)</f>
        <v/>
      </c>
      <c r="AB9" s="83"/>
      <c r="AC9" s="21" t="str">
        <f t="shared" si="4"/>
        <v/>
      </c>
      <c r="AD9" t="str">
        <f>_xlfn.XLOOKUP(Y9,Admin!$A$2:$A$601,Admin!$F$2:$F$601,"",0)</f>
        <v/>
      </c>
      <c r="AE9">
        <f>COUNTIF(AD$7:AD9,AD9)</f>
        <v>3</v>
      </c>
      <c r="AF9" t="str">
        <f>IF(AB9=0,"",IF(AE9&lt;2,COUNTIF(AE$7:AE9,"&lt;2"),0))</f>
        <v/>
      </c>
      <c r="AG9" t="str">
        <f t="shared" si="5"/>
        <v/>
      </c>
    </row>
    <row r="10" spans="1:33" x14ac:dyDescent="0.35">
      <c r="A10" s="45"/>
      <c r="B10" s="45"/>
      <c r="C10" s="45"/>
      <c r="D10" s="45"/>
      <c r="E10" s="21" t="str">
        <f>IFERROR(VLOOKUP($A10,Admin!$A$2:$F$601,6,FALSE),"")</f>
        <v/>
      </c>
      <c r="F10" s="83"/>
      <c r="G10" s="21" t="str">
        <f t="shared" si="0"/>
        <v/>
      </c>
      <c r="H10" t="str">
        <f>_xlfn.XLOOKUP(A10,Admin!$A$2:$A$601,Admin!$F$2:$F$601,"",0)</f>
        <v/>
      </c>
      <c r="I10">
        <f>COUNTIF(H$7:H10,H10)</f>
        <v>3</v>
      </c>
      <c r="J10" t="str">
        <f>IF(F10=0,"",IF(I10&lt;2,COUNTIF(I$7:I10,"&lt;2"),0))</f>
        <v/>
      </c>
      <c r="K10" t="str">
        <f t="shared" si="1"/>
        <v/>
      </c>
      <c r="M10" s="45"/>
      <c r="N10" s="45"/>
      <c r="O10" s="45"/>
      <c r="P10" s="45"/>
      <c r="Q10" s="21" t="str">
        <f>IFERROR(VLOOKUP($M10,Admin!$A$2:$F$601,6,FALSE),"")</f>
        <v/>
      </c>
      <c r="R10" s="83"/>
      <c r="S10" s="21" t="str">
        <f t="shared" si="2"/>
        <v/>
      </c>
      <c r="T10" t="str">
        <f>_xlfn.XLOOKUP(M10,Admin!$A$2:$A$601,Admin!$F$2:$F$601,"",0)</f>
        <v/>
      </c>
      <c r="U10">
        <f>COUNTIF(T$7:T10,T10)</f>
        <v>2</v>
      </c>
      <c r="V10" t="str">
        <f>IF(R10=0,"",IF(U10&lt;2,COUNTIF(U$7:U10,"&lt;2"),0))</f>
        <v/>
      </c>
      <c r="W10" t="str">
        <f t="shared" si="3"/>
        <v/>
      </c>
      <c r="Y10" s="45"/>
      <c r="Z10" s="45"/>
      <c r="AA10" s="21" t="str">
        <f>_xlfn.XLOOKUP(Y10,Admin!$A$2:$A$601,Admin!$F$2:$F$601,"",0)</f>
        <v/>
      </c>
      <c r="AB10" s="83"/>
      <c r="AC10" s="21" t="str">
        <f t="shared" si="4"/>
        <v/>
      </c>
      <c r="AD10" t="str">
        <f>_xlfn.XLOOKUP(Y10,Admin!$A$2:$A$601,Admin!$F$2:$F$601,"",0)</f>
        <v/>
      </c>
      <c r="AE10">
        <f>COUNTIF(AD$7:AD10,AD10)</f>
        <v>4</v>
      </c>
      <c r="AF10" t="str">
        <f>IF(AB10=0,"",IF(AE10&lt;2,COUNTIF(AE$7:AE10,"&lt;2"),0))</f>
        <v/>
      </c>
      <c r="AG10" t="str">
        <f t="shared" si="5"/>
        <v/>
      </c>
    </row>
    <row r="11" spans="1:33" x14ac:dyDescent="0.35">
      <c r="A11" s="45"/>
      <c r="B11" s="45"/>
      <c r="C11" s="45"/>
      <c r="D11" s="45"/>
      <c r="E11" s="21" t="str">
        <f>IFERROR(VLOOKUP($A11,Admin!$A$2:$F$601,6,FALSE),"")</f>
        <v/>
      </c>
      <c r="F11" s="83"/>
      <c r="G11" s="21" t="str">
        <f t="shared" si="0"/>
        <v/>
      </c>
      <c r="H11" t="str">
        <f>_xlfn.XLOOKUP(A11,Admin!$A$2:$A$601,Admin!$F$2:$F$601,"",0)</f>
        <v/>
      </c>
      <c r="I11">
        <f>COUNTIF(H$7:H11,H11)</f>
        <v>4</v>
      </c>
      <c r="J11" t="str">
        <f>IF(F11=0,"",IF(I11&lt;2,COUNTIF(I$7:I11,"&lt;2"),0))</f>
        <v/>
      </c>
      <c r="K11" t="str">
        <f t="shared" si="1"/>
        <v/>
      </c>
      <c r="M11" s="45"/>
      <c r="N11" s="45"/>
      <c r="O11" s="45"/>
      <c r="P11" s="45"/>
      <c r="Q11" s="21" t="str">
        <f>IFERROR(VLOOKUP($M11,Admin!$A$2:$F$601,6,FALSE),"")</f>
        <v/>
      </c>
      <c r="R11" s="83"/>
      <c r="S11" s="21" t="str">
        <f t="shared" si="2"/>
        <v/>
      </c>
      <c r="T11" t="str">
        <f>_xlfn.XLOOKUP(M11,Admin!$A$2:$A$601,Admin!$F$2:$F$601,"",0)</f>
        <v/>
      </c>
      <c r="U11">
        <f>COUNTIF(T$7:T11,T11)</f>
        <v>3</v>
      </c>
      <c r="V11" t="str">
        <f>IF(R11=0,"",IF(U11&lt;2,COUNTIF(U$7:U11,"&lt;2"),0))</f>
        <v/>
      </c>
      <c r="W11" t="str">
        <f t="shared" si="3"/>
        <v/>
      </c>
      <c r="Y11" s="45"/>
      <c r="Z11" s="45"/>
      <c r="AA11" s="21" t="str">
        <f>_xlfn.XLOOKUP(Y11,Admin!$A$2:$A$601,Admin!$F$2:$F$601,"",0)</f>
        <v/>
      </c>
      <c r="AB11" s="83"/>
      <c r="AC11" s="21" t="str">
        <f t="shared" si="4"/>
        <v/>
      </c>
      <c r="AD11" t="str">
        <f>_xlfn.XLOOKUP(Y11,Admin!$A$2:$A$601,Admin!$F$2:$F$601,"",0)</f>
        <v/>
      </c>
      <c r="AE11">
        <f>COUNTIF(AD$7:AD11,AD11)</f>
        <v>5</v>
      </c>
      <c r="AF11" t="str">
        <f>IF(AB11=0,"",IF(AE11&lt;2,COUNTIF(AE$7:AE11,"&lt;2"),0))</f>
        <v/>
      </c>
      <c r="AG11" t="str">
        <f t="shared" si="5"/>
        <v/>
      </c>
    </row>
    <row r="12" spans="1:33" x14ac:dyDescent="0.35">
      <c r="A12" s="45"/>
      <c r="B12" s="45"/>
      <c r="C12" s="45"/>
      <c r="D12" s="45"/>
      <c r="E12" s="21" t="str">
        <f>IFERROR(VLOOKUP($A12,Admin!$A$2:$F$601,6,FALSE),"")</f>
        <v/>
      </c>
      <c r="F12" s="83"/>
      <c r="G12" s="21" t="str">
        <f t="shared" si="0"/>
        <v/>
      </c>
      <c r="H12" t="str">
        <f>_xlfn.XLOOKUP(A12,Admin!$A$2:$A$601,Admin!$F$2:$F$601,"",0)</f>
        <v/>
      </c>
      <c r="I12">
        <f>COUNTIF(H$7:H12,H12)</f>
        <v>5</v>
      </c>
      <c r="J12" t="str">
        <f>IF(F12=0,"",IF(I12&lt;2,COUNTIF(I$7:I12,"&lt;2"),0))</f>
        <v/>
      </c>
      <c r="K12" t="str">
        <f t="shared" si="1"/>
        <v/>
      </c>
      <c r="M12" s="45"/>
      <c r="N12" s="45"/>
      <c r="O12" s="45"/>
      <c r="P12" s="45"/>
      <c r="Q12" s="21" t="str">
        <f>IFERROR(VLOOKUP($M12,Admin!$A$2:$F$601,6,FALSE),"")</f>
        <v/>
      </c>
      <c r="R12" s="83"/>
      <c r="S12" s="21" t="str">
        <f t="shared" si="2"/>
        <v/>
      </c>
      <c r="T12" t="str">
        <f>_xlfn.XLOOKUP(M12,Admin!$A$2:$A$601,Admin!$F$2:$F$601,"",0)</f>
        <v/>
      </c>
      <c r="U12">
        <f>COUNTIF(T$7:T12,T12)</f>
        <v>4</v>
      </c>
      <c r="V12" t="str">
        <f>IF(R12=0,"",IF(U12&lt;2,COUNTIF(U$7:U12,"&lt;2"),0))</f>
        <v/>
      </c>
      <c r="W12" t="str">
        <f t="shared" si="3"/>
        <v/>
      </c>
      <c r="Y12" s="45"/>
      <c r="Z12" s="45"/>
      <c r="AA12" s="21" t="str">
        <f>_xlfn.XLOOKUP(Y12,Admin!$A$2:$A$601,Admin!$F$2:$F$601,"",0)</f>
        <v/>
      </c>
      <c r="AB12" s="83"/>
      <c r="AC12" s="21" t="str">
        <f t="shared" si="4"/>
        <v/>
      </c>
      <c r="AD12" t="str">
        <f>_xlfn.XLOOKUP(Y12,Admin!$A$2:$A$601,Admin!$F$2:$F$601,"",0)</f>
        <v/>
      </c>
      <c r="AE12">
        <f>COUNTIF(AD$7:AD12,AD12)</f>
        <v>6</v>
      </c>
      <c r="AF12" t="str">
        <f>IF(AB12=0,"",IF(AE12&lt;2,COUNTIF(AE$7:AE12,"&lt;2"),0))</f>
        <v/>
      </c>
      <c r="AG12" t="str">
        <f t="shared" si="5"/>
        <v/>
      </c>
    </row>
    <row r="13" spans="1:33" x14ac:dyDescent="0.35">
      <c r="A13" s="45"/>
      <c r="B13" s="45"/>
      <c r="C13" s="45"/>
      <c r="D13" s="45"/>
      <c r="E13" s="21" t="str">
        <f>IFERROR(VLOOKUP($A13,Admin!$A$2:$F$601,6,FALSE),"")</f>
        <v/>
      </c>
      <c r="F13" s="83"/>
      <c r="G13" s="21" t="str">
        <f t="shared" si="0"/>
        <v/>
      </c>
      <c r="H13" t="str">
        <f>_xlfn.XLOOKUP(A13,Admin!$A$2:$A$601,Admin!$F$2:$F$601,"",0)</f>
        <v/>
      </c>
      <c r="I13">
        <f>COUNTIF(H$7:H13,H13)</f>
        <v>6</v>
      </c>
      <c r="J13" t="str">
        <f>IF(F13=0,"",IF(I13&lt;2,COUNTIF(I$7:I13,"&lt;2"),0))</f>
        <v/>
      </c>
      <c r="K13" t="str">
        <f t="shared" si="1"/>
        <v/>
      </c>
      <c r="M13" s="45"/>
      <c r="N13" s="45"/>
      <c r="O13" s="45"/>
      <c r="P13" s="45"/>
      <c r="Q13" s="21" t="str">
        <f>IFERROR(VLOOKUP($M13,Admin!$A$2:$F$601,6,FALSE),"")</f>
        <v/>
      </c>
      <c r="R13" s="83"/>
      <c r="S13" s="21" t="str">
        <f t="shared" si="2"/>
        <v/>
      </c>
      <c r="T13" t="str">
        <f>_xlfn.XLOOKUP(M13,Admin!$A$2:$A$601,Admin!$F$2:$F$601,"",0)</f>
        <v/>
      </c>
      <c r="U13">
        <f>COUNTIF(T$7:T13,T13)</f>
        <v>5</v>
      </c>
      <c r="V13" t="str">
        <f>IF(R13=0,"",IF(U13&lt;2,COUNTIF(U$7:U13,"&lt;2"),0))</f>
        <v/>
      </c>
      <c r="W13" t="str">
        <f t="shared" si="3"/>
        <v/>
      </c>
      <c r="Y13" s="45"/>
      <c r="Z13" s="45"/>
      <c r="AA13" s="21" t="str">
        <f>_xlfn.XLOOKUP(Y13,Admin!$A$2:$A$601,Admin!$F$2:$F$601,"",0)</f>
        <v/>
      </c>
      <c r="AB13" s="83"/>
      <c r="AC13" s="21" t="str">
        <f t="shared" si="4"/>
        <v/>
      </c>
      <c r="AD13" t="str">
        <f>_xlfn.XLOOKUP(Y13,Admin!$A$2:$A$601,Admin!$F$2:$F$601,"",0)</f>
        <v/>
      </c>
      <c r="AE13">
        <f>COUNTIF(AD$7:AD13,AD13)</f>
        <v>7</v>
      </c>
      <c r="AF13" t="str">
        <f>IF(AB13=0,"",IF(AE13&lt;2,COUNTIF(AE$7:AE13,"&lt;2"),0))</f>
        <v/>
      </c>
      <c r="AG13" t="str">
        <f t="shared" si="5"/>
        <v/>
      </c>
    </row>
    <row r="14" spans="1:33" x14ac:dyDescent="0.35">
      <c r="A14" s="45"/>
      <c r="B14" s="45"/>
      <c r="C14" s="45"/>
      <c r="D14" s="45"/>
      <c r="E14" s="21" t="str">
        <f>IFERROR(VLOOKUP($A14,Admin!$A$2:$F$601,6,FALSE),"")</f>
        <v/>
      </c>
      <c r="F14" s="83"/>
      <c r="G14" s="21" t="str">
        <f t="shared" si="0"/>
        <v/>
      </c>
      <c r="H14" t="str">
        <f>_xlfn.XLOOKUP(A14,Admin!$A$2:$A$601,Admin!$F$2:$F$601,"",0)</f>
        <v/>
      </c>
      <c r="I14">
        <f>COUNTIF(H$7:H14,H14)</f>
        <v>7</v>
      </c>
      <c r="J14" t="str">
        <f>IF(F14=0,"",IF(I14&lt;2,COUNTIF(I$7:I14,"&lt;2"),0))</f>
        <v/>
      </c>
      <c r="K14" t="str">
        <f t="shared" si="1"/>
        <v/>
      </c>
      <c r="M14" s="45"/>
      <c r="N14" s="45"/>
      <c r="O14" s="45"/>
      <c r="P14" s="45"/>
      <c r="Q14" s="21" t="str">
        <f>IFERROR(VLOOKUP($M14,Admin!$A$2:$F$601,6,FALSE),"")</f>
        <v/>
      </c>
      <c r="R14" s="83"/>
      <c r="S14" s="21" t="str">
        <f t="shared" si="2"/>
        <v/>
      </c>
      <c r="T14" t="str">
        <f>_xlfn.XLOOKUP(M14,Admin!$A$2:$A$601,Admin!$F$2:$F$601,"",0)</f>
        <v/>
      </c>
      <c r="U14">
        <f>COUNTIF(T$7:T14,T14)</f>
        <v>6</v>
      </c>
      <c r="V14" t="str">
        <f>IF(R14=0,"",IF(U14&lt;2,COUNTIF(U$7:U14,"&lt;2"),0))</f>
        <v/>
      </c>
      <c r="W14" t="str">
        <f t="shared" si="3"/>
        <v/>
      </c>
      <c r="Y14" s="45"/>
      <c r="Z14" s="45"/>
      <c r="AA14" s="21" t="str">
        <f>_xlfn.XLOOKUP(Y14,Admin!$A$2:$A$601,Admin!$F$2:$F$601,"",0)</f>
        <v/>
      </c>
      <c r="AB14" s="83"/>
      <c r="AC14" s="21" t="str">
        <f t="shared" si="4"/>
        <v/>
      </c>
      <c r="AD14" t="str">
        <f>_xlfn.XLOOKUP(Y14,Admin!$A$2:$A$601,Admin!$F$2:$F$601,"",0)</f>
        <v/>
      </c>
      <c r="AE14">
        <f>COUNTIF(AD$7:AD14,AD14)</f>
        <v>8</v>
      </c>
      <c r="AF14" t="str">
        <f>IF(AB14=0,"",IF(AE14&lt;2,COUNTIF(AE$7:AE14,"&lt;2"),0))</f>
        <v/>
      </c>
      <c r="AG14" t="str">
        <f t="shared" si="5"/>
        <v/>
      </c>
    </row>
    <row r="15" spans="1:33" x14ac:dyDescent="0.35">
      <c r="A15" s="45"/>
      <c r="B15" s="45"/>
      <c r="C15" s="45"/>
      <c r="D15" s="45"/>
      <c r="E15" s="21" t="str">
        <f>IFERROR(VLOOKUP($A15,Admin!$A$2:$F$601,6,FALSE),"")</f>
        <v/>
      </c>
      <c r="F15" s="83"/>
      <c r="G15" s="21" t="str">
        <f t="shared" si="0"/>
        <v/>
      </c>
      <c r="H15" t="str">
        <f>_xlfn.XLOOKUP(A15,Admin!$A$2:$A$601,Admin!$F$2:$F$601,"",0)</f>
        <v/>
      </c>
      <c r="I15">
        <f>COUNTIF(H$7:H15,H15)</f>
        <v>8</v>
      </c>
      <c r="J15" t="str">
        <f>IF(F15=0,"",IF(I15&lt;2,COUNTIF(I$7:I15,"&lt;2"),0))</f>
        <v/>
      </c>
      <c r="K15" t="str">
        <f t="shared" si="1"/>
        <v/>
      </c>
      <c r="M15" s="45"/>
      <c r="N15" s="45"/>
      <c r="O15" s="45"/>
      <c r="P15" s="45"/>
      <c r="Q15" s="21" t="str">
        <f>IFERROR(VLOOKUP($M15,Admin!$A$2:$F$601,6,FALSE),"")</f>
        <v/>
      </c>
      <c r="R15" s="83"/>
      <c r="S15" s="21" t="str">
        <f t="shared" si="2"/>
        <v/>
      </c>
      <c r="T15" t="str">
        <f>_xlfn.XLOOKUP(M15,Admin!$A$2:$A$601,Admin!$F$2:$F$601,"",0)</f>
        <v/>
      </c>
      <c r="U15">
        <f>COUNTIF(T$7:T15,T15)</f>
        <v>7</v>
      </c>
      <c r="V15" t="str">
        <f>IF(R15=0,"",IF(U15&lt;2,COUNTIF(U$7:U15,"&lt;2"),0))</f>
        <v/>
      </c>
      <c r="W15" t="str">
        <f t="shared" si="3"/>
        <v/>
      </c>
      <c r="Y15" s="45"/>
      <c r="Z15" s="45"/>
      <c r="AA15" s="21" t="str">
        <f>_xlfn.XLOOKUP(Y15,Admin!$A$2:$A$601,Admin!$F$2:$F$601,"",0)</f>
        <v/>
      </c>
      <c r="AB15" s="83"/>
      <c r="AC15" s="21" t="str">
        <f t="shared" si="4"/>
        <v/>
      </c>
      <c r="AD15" t="str">
        <f>_xlfn.XLOOKUP(Y15,Admin!$A$2:$A$601,Admin!$F$2:$F$601,"",0)</f>
        <v/>
      </c>
      <c r="AE15">
        <f>COUNTIF(AD$7:AD15,AD15)</f>
        <v>9</v>
      </c>
      <c r="AF15" t="str">
        <f>IF(AB15=0,"",IF(AE15&lt;2,COUNTIF(AE$7:AE15,"&lt;2"),0))</f>
        <v/>
      </c>
      <c r="AG15" t="str">
        <f t="shared" si="5"/>
        <v/>
      </c>
    </row>
    <row r="16" spans="1:33" x14ac:dyDescent="0.35">
      <c r="A16" s="45"/>
      <c r="B16" s="45"/>
      <c r="C16" s="45"/>
      <c r="D16" s="45"/>
      <c r="E16" s="21" t="str">
        <f>IFERROR(VLOOKUP($A16,Admin!$A$2:$F$601,6,FALSE),"")</f>
        <v/>
      </c>
      <c r="F16" s="83"/>
      <c r="G16" s="21" t="str">
        <f t="shared" si="0"/>
        <v/>
      </c>
      <c r="H16" t="str">
        <f>_xlfn.XLOOKUP(A16,Admin!$A$2:$A$601,Admin!$F$2:$F$601,"",0)</f>
        <v/>
      </c>
      <c r="I16">
        <f>COUNTIF(H$7:H16,H16)</f>
        <v>9</v>
      </c>
      <c r="J16" t="str">
        <f>IF(F16=0,"",IF(I16&lt;2,COUNTIF(I$7:I16,"&lt;2"),0))</f>
        <v/>
      </c>
      <c r="K16" t="str">
        <f t="shared" si="1"/>
        <v/>
      </c>
      <c r="M16" s="45"/>
      <c r="N16" s="45"/>
      <c r="O16" s="45"/>
      <c r="P16" s="45"/>
      <c r="Q16" s="21" t="str">
        <f>IFERROR(VLOOKUP($M16,Admin!$A$2:$F$601,6,FALSE),"")</f>
        <v/>
      </c>
      <c r="R16" s="83"/>
      <c r="S16" s="21" t="str">
        <f t="shared" si="2"/>
        <v/>
      </c>
      <c r="T16" t="str">
        <f>_xlfn.XLOOKUP(M16,Admin!$A$2:$A$601,Admin!$F$2:$F$601,"",0)</f>
        <v/>
      </c>
      <c r="U16">
        <f>COUNTIF(T$7:T16,T16)</f>
        <v>8</v>
      </c>
      <c r="V16" t="str">
        <f>IF(R16=0,"",IF(U16&lt;2,COUNTIF(U$7:U16,"&lt;2"),0))</f>
        <v/>
      </c>
      <c r="W16" t="str">
        <f t="shared" si="3"/>
        <v/>
      </c>
      <c r="Y16" s="45"/>
      <c r="Z16" s="45"/>
      <c r="AA16" s="21" t="str">
        <f>_xlfn.XLOOKUP(Y16,Admin!$A$2:$A$601,Admin!$F$2:$F$601,"",0)</f>
        <v/>
      </c>
      <c r="AB16" s="83"/>
      <c r="AC16" s="21" t="str">
        <f t="shared" si="4"/>
        <v/>
      </c>
      <c r="AD16" t="str">
        <f>_xlfn.XLOOKUP(Y16,Admin!$A$2:$A$601,Admin!$F$2:$F$601,"",0)</f>
        <v/>
      </c>
      <c r="AE16">
        <f>COUNTIF(AD$7:AD16,AD16)</f>
        <v>10</v>
      </c>
      <c r="AF16" t="str">
        <f>IF(AB16=0,"",IF(AE16&lt;2,COUNTIF(AE$7:AE16,"&lt;2"),0))</f>
        <v/>
      </c>
      <c r="AG16" t="str">
        <f t="shared" si="5"/>
        <v/>
      </c>
    </row>
    <row r="17" spans="1:33" x14ac:dyDescent="0.35">
      <c r="A17" s="45"/>
      <c r="B17" s="45"/>
      <c r="C17" s="45"/>
      <c r="D17" s="45"/>
      <c r="E17" s="21" t="str">
        <f>IFERROR(VLOOKUP($A17,Admin!$A$2:$F$601,6,FALSE),"")</f>
        <v/>
      </c>
      <c r="F17" s="83"/>
      <c r="G17" s="21" t="str">
        <f t="shared" si="0"/>
        <v/>
      </c>
      <c r="H17" t="str">
        <f>_xlfn.XLOOKUP(A17,Admin!$A$2:$A$601,Admin!$F$2:$F$601,"",0)</f>
        <v/>
      </c>
      <c r="I17">
        <f>COUNTIF(H$7:H17,H17)</f>
        <v>10</v>
      </c>
      <c r="J17" t="str">
        <f>IF(F17=0,"",IF(I17&lt;2,COUNTIF(I$7:I17,"&lt;2"),0))</f>
        <v/>
      </c>
      <c r="K17" t="str">
        <f t="shared" si="1"/>
        <v/>
      </c>
      <c r="M17" s="45"/>
      <c r="N17" s="45"/>
      <c r="O17" s="45"/>
      <c r="P17" s="45"/>
      <c r="Q17" s="21" t="str">
        <f>IFERROR(VLOOKUP($M17,Admin!$A$2:$F$601,6,FALSE),"")</f>
        <v/>
      </c>
      <c r="R17" s="83"/>
      <c r="S17" s="21" t="str">
        <f t="shared" si="2"/>
        <v/>
      </c>
      <c r="T17" t="str">
        <f>_xlfn.XLOOKUP(M17,Admin!$A$2:$A$601,Admin!$F$2:$F$601,"",0)</f>
        <v/>
      </c>
      <c r="U17">
        <f>COUNTIF(T$7:T17,T17)</f>
        <v>9</v>
      </c>
      <c r="V17" t="str">
        <f>IF(R17=0,"",IF(U17&lt;2,COUNTIF(U$7:U17,"&lt;2"),0))</f>
        <v/>
      </c>
      <c r="W17" t="str">
        <f t="shared" si="3"/>
        <v/>
      </c>
      <c r="Y17" s="45"/>
      <c r="Z17" s="45"/>
      <c r="AA17" s="21" t="str">
        <f>_xlfn.XLOOKUP(Y17,Admin!$A$2:$A$601,Admin!$F$2:$F$601,"",0)</f>
        <v/>
      </c>
      <c r="AB17" s="83"/>
      <c r="AC17" s="21" t="str">
        <f t="shared" si="4"/>
        <v/>
      </c>
      <c r="AD17" t="str">
        <f>_xlfn.XLOOKUP(Y17,Admin!$A$2:$A$601,Admin!$F$2:$F$601,"",0)</f>
        <v/>
      </c>
      <c r="AE17">
        <f>COUNTIF(AD$7:AD17,AD17)</f>
        <v>11</v>
      </c>
      <c r="AF17" t="str">
        <f>IF(AB17=0,"",IF(AE17&lt;2,COUNTIF(AE$7:AE17,"&lt;2"),0))</f>
        <v/>
      </c>
      <c r="AG17" t="str">
        <f t="shared" si="5"/>
        <v/>
      </c>
    </row>
    <row r="18" spans="1:33" x14ac:dyDescent="0.35">
      <c r="A18" s="45"/>
      <c r="B18" s="45"/>
      <c r="C18" s="45"/>
      <c r="D18" s="45"/>
      <c r="E18" s="21" t="str">
        <f>IFERROR(VLOOKUP($A18,Admin!$A$2:$F$601,6,FALSE),"")</f>
        <v/>
      </c>
      <c r="F18" s="83"/>
      <c r="G18" s="21" t="str">
        <f t="shared" si="0"/>
        <v/>
      </c>
      <c r="H18" t="str">
        <f>_xlfn.XLOOKUP(A18,Admin!$A$2:$A$601,Admin!$F$2:$F$601,"",0)</f>
        <v/>
      </c>
      <c r="I18">
        <f>COUNTIF(H$7:H18,H18)</f>
        <v>11</v>
      </c>
      <c r="J18" t="str">
        <f>IF(F18=0,"",IF(I18&lt;2,COUNTIF(I$7:I18,"&lt;2"),0))</f>
        <v/>
      </c>
      <c r="K18" t="str">
        <f t="shared" si="1"/>
        <v/>
      </c>
      <c r="M18" s="45"/>
      <c r="N18" s="45"/>
      <c r="O18" s="45"/>
      <c r="P18" s="45"/>
      <c r="Q18" s="21" t="str">
        <f>IFERROR(VLOOKUP($M18,Admin!$A$2:$F$601,6,FALSE),"")</f>
        <v/>
      </c>
      <c r="R18" s="83"/>
      <c r="S18" s="21" t="str">
        <f t="shared" si="2"/>
        <v/>
      </c>
      <c r="T18" t="str">
        <f>_xlfn.XLOOKUP(M18,Admin!$A$2:$A$601,Admin!$F$2:$F$601,"",0)</f>
        <v/>
      </c>
      <c r="U18">
        <f>COUNTIF(T$7:T18,T18)</f>
        <v>10</v>
      </c>
      <c r="V18" t="str">
        <f>IF(R18=0,"",IF(U18&lt;2,COUNTIF(U$7:U18,"&lt;2"),0))</f>
        <v/>
      </c>
      <c r="W18" t="str">
        <f t="shared" si="3"/>
        <v/>
      </c>
      <c r="Y18" s="45"/>
      <c r="Z18" s="45"/>
      <c r="AA18" s="21" t="str">
        <f>_xlfn.XLOOKUP(Y18,Admin!$A$2:$A$601,Admin!$F$2:$F$601,"",0)</f>
        <v/>
      </c>
      <c r="AB18" s="83"/>
      <c r="AC18" s="21" t="str">
        <f t="shared" si="4"/>
        <v/>
      </c>
      <c r="AD18" t="str">
        <f>_xlfn.XLOOKUP(Y18,Admin!$A$2:$A$601,Admin!$F$2:$F$601,"",0)</f>
        <v/>
      </c>
      <c r="AE18">
        <f>COUNTIF(AD$7:AD18,AD18)</f>
        <v>12</v>
      </c>
      <c r="AF18" t="str">
        <f>IF(AB18=0,"",IF(AE18&lt;2,COUNTIF(AE$7:AE18,"&lt;2"),0))</f>
        <v/>
      </c>
      <c r="AG18" t="str">
        <f t="shared" si="5"/>
        <v/>
      </c>
    </row>
    <row r="19" spans="1:33" x14ac:dyDescent="0.35">
      <c r="A19" s="45"/>
      <c r="B19" s="45"/>
      <c r="C19" s="45"/>
      <c r="D19" s="45"/>
      <c r="E19" s="21" t="str">
        <f>IFERROR(VLOOKUP($A19,Admin!$A$2:$F$601,6,FALSE),"")</f>
        <v/>
      </c>
      <c r="F19" s="83"/>
      <c r="G19" s="21" t="str">
        <f t="shared" si="0"/>
        <v/>
      </c>
      <c r="H19" t="str">
        <f>_xlfn.XLOOKUP(A19,Admin!$A$2:$A$601,Admin!$F$2:$F$601,"",0)</f>
        <v/>
      </c>
      <c r="I19">
        <f>COUNTIF(H$7:H19,H19)</f>
        <v>12</v>
      </c>
      <c r="J19" t="str">
        <f>IF(F19=0,"",IF(I19&lt;2,COUNTIF(I$7:I19,"&lt;2"),0))</f>
        <v/>
      </c>
      <c r="K19" t="str">
        <f t="shared" si="1"/>
        <v/>
      </c>
      <c r="M19" s="45"/>
      <c r="N19" s="45"/>
      <c r="O19" s="45"/>
      <c r="P19" s="45"/>
      <c r="Q19" s="21" t="str">
        <f>IFERROR(VLOOKUP($M19,Admin!$A$2:$F$601,6,FALSE),"")</f>
        <v/>
      </c>
      <c r="R19" s="83"/>
      <c r="S19" s="21" t="str">
        <f t="shared" si="2"/>
        <v/>
      </c>
      <c r="T19" t="str">
        <f>_xlfn.XLOOKUP(M19,Admin!$A$2:$A$601,Admin!$F$2:$F$601,"",0)</f>
        <v/>
      </c>
      <c r="U19">
        <f>COUNTIF(T$7:T19,T19)</f>
        <v>11</v>
      </c>
      <c r="V19" t="str">
        <f>IF(R19=0,"",IF(U19&lt;2,COUNTIF(U$7:U19,"&lt;2"),0))</f>
        <v/>
      </c>
      <c r="W19" t="str">
        <f t="shared" si="3"/>
        <v/>
      </c>
      <c r="Y19" s="45"/>
      <c r="Z19" s="45"/>
      <c r="AA19" s="21" t="str">
        <f>_xlfn.XLOOKUP(Y19,Admin!$A$2:$A$601,Admin!$F$2:$F$601,"",0)</f>
        <v/>
      </c>
      <c r="AB19" s="83"/>
      <c r="AC19" s="21" t="str">
        <f t="shared" si="4"/>
        <v/>
      </c>
      <c r="AD19" t="str">
        <f>_xlfn.XLOOKUP(Y19,Admin!$A$2:$A$601,Admin!$F$2:$F$601,"",0)</f>
        <v/>
      </c>
      <c r="AE19">
        <f>COUNTIF(AD$7:AD19,AD19)</f>
        <v>13</v>
      </c>
      <c r="AF19" t="str">
        <f>IF(AB19=0,"",IF(AE19&lt;2,COUNTIF(AE$7:AE19,"&lt;2"),0))</f>
        <v/>
      </c>
      <c r="AG19" t="str">
        <f t="shared" si="5"/>
        <v/>
      </c>
    </row>
    <row r="20" spans="1:33" x14ac:dyDescent="0.35">
      <c r="A20" s="45"/>
      <c r="B20" s="45"/>
      <c r="C20" s="45"/>
      <c r="D20" s="45"/>
      <c r="E20" s="21" t="str">
        <f>IFERROR(VLOOKUP($A20,Admin!$A$2:$F$601,6,FALSE),"")</f>
        <v/>
      </c>
      <c r="F20" s="83"/>
      <c r="G20" s="21" t="str">
        <f t="shared" si="0"/>
        <v/>
      </c>
      <c r="H20" t="str">
        <f>_xlfn.XLOOKUP(A20,Admin!$A$2:$A$601,Admin!$F$2:$F$601,"",0)</f>
        <v/>
      </c>
      <c r="I20">
        <f>COUNTIF(H$7:H20,H20)</f>
        <v>13</v>
      </c>
      <c r="J20" t="str">
        <f>IF(F20=0,"",IF(I20&lt;2,COUNTIF(I$7:I20,"&lt;2"),0))</f>
        <v/>
      </c>
      <c r="K20" t="str">
        <f t="shared" si="1"/>
        <v/>
      </c>
      <c r="M20" s="45"/>
      <c r="N20" s="45"/>
      <c r="O20" s="45"/>
      <c r="P20" s="45"/>
      <c r="Q20" s="21" t="str">
        <f>IFERROR(VLOOKUP($M20,Admin!$A$2:$F$601,6,FALSE),"")</f>
        <v/>
      </c>
      <c r="R20" s="83"/>
      <c r="S20" s="21" t="str">
        <f t="shared" si="2"/>
        <v/>
      </c>
      <c r="T20" t="str">
        <f>_xlfn.XLOOKUP(M20,Admin!$A$2:$A$601,Admin!$F$2:$F$601,"",0)</f>
        <v/>
      </c>
      <c r="U20">
        <f>COUNTIF(T$7:T20,T20)</f>
        <v>12</v>
      </c>
      <c r="V20" t="str">
        <f>IF(R20=0,"",IF(U20&lt;2,COUNTIF(U$7:U20,"&lt;2"),0))</f>
        <v/>
      </c>
      <c r="W20" t="str">
        <f t="shared" si="3"/>
        <v/>
      </c>
      <c r="Y20" s="45"/>
      <c r="Z20" s="45"/>
      <c r="AA20" s="21" t="str">
        <f>_xlfn.XLOOKUP(Y20,Admin!$A$2:$A$601,Admin!$F$2:$F$601,"",0)</f>
        <v/>
      </c>
      <c r="AB20" s="83"/>
      <c r="AC20" s="21" t="str">
        <f t="shared" si="4"/>
        <v/>
      </c>
      <c r="AD20" t="str">
        <f>_xlfn.XLOOKUP(Y20,Admin!$A$2:$A$601,Admin!$F$2:$F$601,"",0)</f>
        <v/>
      </c>
      <c r="AE20">
        <f>COUNTIF(AD$7:AD20,AD20)</f>
        <v>14</v>
      </c>
      <c r="AF20" t="str">
        <f>IF(AB20=0,"",IF(AE20&lt;2,COUNTIF(AE$7:AE20,"&lt;2"),0))</f>
        <v/>
      </c>
      <c r="AG20" t="str">
        <f t="shared" si="5"/>
        <v/>
      </c>
    </row>
    <row r="21" spans="1:33" x14ac:dyDescent="0.35">
      <c r="A21" s="45"/>
      <c r="B21" s="45"/>
      <c r="C21" s="45"/>
      <c r="D21" s="45"/>
      <c r="E21" s="21" t="str">
        <f>IFERROR(VLOOKUP($A21,Admin!$A$2:$F$601,6,FALSE),"")</f>
        <v/>
      </c>
      <c r="F21" s="83"/>
      <c r="G21" s="21" t="str">
        <f t="shared" si="0"/>
        <v/>
      </c>
      <c r="H21" t="str">
        <f>_xlfn.XLOOKUP(A21,Admin!$A$2:$A$601,Admin!$F$2:$F$601,"",0)</f>
        <v/>
      </c>
      <c r="M21" s="45"/>
      <c r="N21" s="45"/>
      <c r="O21" s="45"/>
      <c r="P21" s="45"/>
      <c r="Q21" s="21" t="str">
        <f>IFERROR(VLOOKUP($M21,Admin!$A$2:$F$601,6,FALSE),"")</f>
        <v/>
      </c>
      <c r="R21" s="83"/>
      <c r="S21" s="21" t="str">
        <f t="shared" si="2"/>
        <v/>
      </c>
      <c r="T21" t="str">
        <f>_xlfn.XLOOKUP(M21,Admin!$A$2:$A$601,Admin!$F$2:$F$601,"",0)</f>
        <v/>
      </c>
      <c r="Y21" s="45"/>
      <c r="Z21" s="45"/>
      <c r="AA21" s="21" t="str">
        <f>_xlfn.XLOOKUP(Y21,Admin!$A$2:$A$601,Admin!$F$2:$F$601,"",0)</f>
        <v/>
      </c>
      <c r="AB21" s="83"/>
      <c r="AC21" s="21" t="str">
        <f t="shared" si="4"/>
        <v/>
      </c>
      <c r="AD21" t="str">
        <f>_xlfn.XLOOKUP(Y21,Admin!$A$2:$A$601,Admin!$F$2:$F$601,"",0)</f>
        <v/>
      </c>
    </row>
    <row r="22" spans="1:33" x14ac:dyDescent="0.35">
      <c r="A22" s="45"/>
      <c r="B22" s="45"/>
      <c r="C22" s="45"/>
      <c r="D22" s="45"/>
      <c r="E22" s="21" t="str">
        <f>IFERROR(VLOOKUP($A22,Admin!$A$2:$F$601,6,FALSE),"")</f>
        <v/>
      </c>
      <c r="F22" s="83"/>
      <c r="G22" s="21" t="str">
        <f t="shared" si="0"/>
        <v/>
      </c>
      <c r="H22" t="str">
        <f>_xlfn.XLOOKUP(A22,Admin!$A$2:$A$601,Admin!$F$2:$F$601,"",0)</f>
        <v/>
      </c>
      <c r="M22" s="45"/>
      <c r="N22" s="45"/>
      <c r="O22" s="45"/>
      <c r="P22" s="45"/>
      <c r="Q22" s="21" t="str">
        <f>IFERROR(VLOOKUP($M22,Admin!$A$2:$F$601,6,FALSE),"")</f>
        <v/>
      </c>
      <c r="R22" s="83"/>
      <c r="S22" s="21" t="str">
        <f t="shared" si="2"/>
        <v/>
      </c>
      <c r="T22" t="str">
        <f>_xlfn.XLOOKUP(M22,Admin!$A$2:$A$601,Admin!$F$2:$F$601,"",0)</f>
        <v/>
      </c>
      <c r="Y22" s="45"/>
      <c r="Z22" s="45"/>
      <c r="AA22" s="21" t="str">
        <f>_xlfn.XLOOKUP(Y22,Admin!$A$2:$A$601,Admin!$F$2:$F$601,"",0)</f>
        <v/>
      </c>
      <c r="AB22" s="83"/>
      <c r="AC22" s="21" t="str">
        <f t="shared" si="4"/>
        <v/>
      </c>
      <c r="AD22" t="str">
        <f>_xlfn.XLOOKUP(Y22,Admin!$A$2:$A$601,Admin!$F$2:$F$601,"",0)</f>
        <v/>
      </c>
    </row>
    <row r="23" spans="1:33" x14ac:dyDescent="0.35">
      <c r="A23" s="45"/>
      <c r="B23" s="45"/>
      <c r="C23" s="45"/>
      <c r="D23" s="45"/>
      <c r="E23" s="21" t="str">
        <f>IFERROR(VLOOKUP($A23,Admin!$A$2:$F$601,6,FALSE),"")</f>
        <v/>
      </c>
      <c r="F23" s="83"/>
      <c r="G23" s="21" t="str">
        <f t="shared" si="0"/>
        <v/>
      </c>
      <c r="H23" t="str">
        <f>_xlfn.XLOOKUP(A23,Admin!$A$2:$A$601,Admin!$F$2:$F$601,"",0)</f>
        <v/>
      </c>
      <c r="M23" s="45"/>
      <c r="N23" s="45"/>
      <c r="O23" s="45"/>
      <c r="P23" s="45"/>
      <c r="Q23" s="21" t="str">
        <f>IFERROR(VLOOKUP($M23,Admin!$A$2:$F$601,6,FALSE),"")</f>
        <v/>
      </c>
      <c r="R23" s="83"/>
      <c r="S23" s="21" t="str">
        <f t="shared" si="2"/>
        <v/>
      </c>
      <c r="T23" t="str">
        <f>_xlfn.XLOOKUP(M23,Admin!$A$2:$A$601,Admin!$F$2:$F$601,"",0)</f>
        <v/>
      </c>
      <c r="Y23" s="45"/>
      <c r="Z23" s="45"/>
      <c r="AA23" s="21" t="str">
        <f>_xlfn.XLOOKUP(Y23,Admin!$A$2:$A$601,Admin!$F$2:$F$601,"",0)</f>
        <v/>
      </c>
      <c r="AB23" s="83"/>
      <c r="AC23" s="21" t="str">
        <f t="shared" si="4"/>
        <v/>
      </c>
      <c r="AD23" t="str">
        <f>_xlfn.XLOOKUP(Y23,Admin!$A$2:$A$601,Admin!$F$2:$F$601,"",0)</f>
        <v/>
      </c>
    </row>
    <row r="24" spans="1:33" x14ac:dyDescent="0.35">
      <c r="A24" s="45"/>
      <c r="B24" s="45"/>
      <c r="C24" s="45"/>
      <c r="D24" s="45"/>
      <c r="E24" s="21" t="str">
        <f>IFERROR(VLOOKUP($A24,Admin!$A$2:$F$601,6,FALSE),"")</f>
        <v/>
      </c>
      <c r="F24" s="83"/>
      <c r="G24" s="21" t="str">
        <f t="shared" ref="G24:G50" si="6">IFERROR(RANK(F24,F$7:F$50,1),"")</f>
        <v/>
      </c>
      <c r="H24" t="str">
        <f>_xlfn.XLOOKUP(A24,Admin!$A$2:$A$601,Admin!$F$2:$F$601,"",0)</f>
        <v/>
      </c>
      <c r="M24" s="45"/>
      <c r="N24" s="45"/>
      <c r="O24" s="45"/>
      <c r="P24" s="45"/>
      <c r="Q24" s="21" t="str">
        <f>IFERROR(VLOOKUP($M24,Admin!$A$2:$F$601,6,FALSE),"")</f>
        <v/>
      </c>
      <c r="R24" s="83"/>
      <c r="S24" s="21" t="str">
        <f t="shared" ref="S24:S50" si="7">IFERROR(RANK(R24,R$7:R$50,1),"")</f>
        <v/>
      </c>
      <c r="T24" t="str">
        <f>_xlfn.XLOOKUP(M24,Admin!$A$2:$A$601,Admin!$F$2:$F$601,"",0)</f>
        <v/>
      </c>
      <c r="Y24" s="45"/>
      <c r="Z24" s="45"/>
      <c r="AA24" s="21" t="str">
        <f>_xlfn.XLOOKUP(Y24,Admin!$A$2:$A$601,Admin!$F$2:$F$601,"",0)</f>
        <v/>
      </c>
      <c r="AB24" s="83"/>
      <c r="AC24" s="21" t="str">
        <f t="shared" ref="AC24:AC50" si="8">IFERROR(RANK(AB24,AB$7:AB$50,1),"")</f>
        <v/>
      </c>
      <c r="AD24" t="str">
        <f>_xlfn.XLOOKUP(Y24,Admin!$A$2:$A$601,Admin!$F$2:$F$601,"",0)</f>
        <v/>
      </c>
    </row>
    <row r="25" spans="1:33" x14ac:dyDescent="0.35">
      <c r="A25" s="45"/>
      <c r="B25" s="45"/>
      <c r="C25" s="45"/>
      <c r="D25" s="45"/>
      <c r="E25" s="21" t="str">
        <f>IFERROR(VLOOKUP($A25,Admin!$A$2:$F$601,6,FALSE),"")</f>
        <v/>
      </c>
      <c r="F25" s="83"/>
      <c r="G25" s="21" t="str">
        <f t="shared" si="6"/>
        <v/>
      </c>
      <c r="H25" t="str">
        <f>_xlfn.XLOOKUP(A25,Admin!$A$2:$A$601,Admin!$F$2:$F$601,"",0)</f>
        <v/>
      </c>
      <c r="M25" s="45"/>
      <c r="N25" s="45"/>
      <c r="O25" s="45"/>
      <c r="P25" s="45"/>
      <c r="Q25" s="21" t="str">
        <f>IFERROR(VLOOKUP($M25,Admin!$A$2:$F$601,6,FALSE),"")</f>
        <v/>
      </c>
      <c r="R25" s="83"/>
      <c r="S25" s="21" t="str">
        <f t="shared" si="7"/>
        <v/>
      </c>
      <c r="T25" t="str">
        <f>_xlfn.XLOOKUP(M25,Admin!$A$2:$A$601,Admin!$F$2:$F$601,"",0)</f>
        <v/>
      </c>
      <c r="Y25" s="45"/>
      <c r="Z25" s="45"/>
      <c r="AA25" s="21" t="str">
        <f>_xlfn.XLOOKUP(Y25,Admin!$A$2:$A$601,Admin!$F$2:$F$601,"",0)</f>
        <v/>
      </c>
      <c r="AB25" s="83"/>
      <c r="AC25" s="21" t="str">
        <f t="shared" si="8"/>
        <v/>
      </c>
      <c r="AD25" t="str">
        <f>_xlfn.XLOOKUP(Y25,Admin!$A$2:$A$601,Admin!$F$2:$F$601,"",0)</f>
        <v/>
      </c>
    </row>
    <row r="26" spans="1:33" x14ac:dyDescent="0.35">
      <c r="A26" s="45"/>
      <c r="B26" s="45"/>
      <c r="C26" s="45"/>
      <c r="D26" s="45"/>
      <c r="E26" s="21" t="str">
        <f>IFERROR(VLOOKUP($A26,Admin!$A$2:$F$601,6,FALSE),"")</f>
        <v/>
      </c>
      <c r="F26" s="83"/>
      <c r="G26" s="21" t="str">
        <f t="shared" si="6"/>
        <v/>
      </c>
      <c r="H26" t="str">
        <f>_xlfn.XLOOKUP(A26,Admin!$A$2:$A$601,Admin!$F$2:$F$601,"",0)</f>
        <v/>
      </c>
      <c r="M26" s="45"/>
      <c r="N26" s="45"/>
      <c r="O26" s="45"/>
      <c r="P26" s="45"/>
      <c r="Q26" s="21" t="str">
        <f>IFERROR(VLOOKUP($M26,Admin!$A$2:$F$601,6,FALSE),"")</f>
        <v/>
      </c>
      <c r="R26" s="83"/>
      <c r="S26" s="21" t="str">
        <f t="shared" si="7"/>
        <v/>
      </c>
      <c r="T26" t="str">
        <f>_xlfn.XLOOKUP(M26,Admin!$A$2:$A$601,Admin!$F$2:$F$601,"",0)</f>
        <v/>
      </c>
      <c r="Y26" s="45"/>
      <c r="Z26" s="45"/>
      <c r="AA26" s="21" t="str">
        <f>_xlfn.XLOOKUP(Y26,Admin!$A$2:$A$601,Admin!$F$2:$F$601,"",0)</f>
        <v/>
      </c>
      <c r="AB26" s="83"/>
      <c r="AC26" s="21" t="str">
        <f t="shared" si="8"/>
        <v/>
      </c>
      <c r="AD26" t="str">
        <f>_xlfn.XLOOKUP(Y26,Admin!$A$2:$A$601,Admin!$F$2:$F$601,"",0)</f>
        <v/>
      </c>
    </row>
    <row r="27" spans="1:33" x14ac:dyDescent="0.35">
      <c r="A27" s="45"/>
      <c r="B27" s="45"/>
      <c r="C27" s="45"/>
      <c r="D27" s="45"/>
      <c r="E27" s="21" t="str">
        <f>IFERROR(VLOOKUP($A27,Admin!$A$2:$F$601,6,FALSE),"")</f>
        <v/>
      </c>
      <c r="F27" s="83"/>
      <c r="G27" s="21" t="str">
        <f t="shared" si="6"/>
        <v/>
      </c>
      <c r="H27" t="str">
        <f>_xlfn.XLOOKUP(A27,Admin!$A$2:$A$601,Admin!$F$2:$F$601,"",0)</f>
        <v/>
      </c>
      <c r="M27" s="45"/>
      <c r="N27" s="45"/>
      <c r="O27" s="45"/>
      <c r="P27" s="45"/>
      <c r="Q27" s="21" t="str">
        <f>IFERROR(VLOOKUP($M27,Admin!$A$2:$F$601,6,FALSE),"")</f>
        <v/>
      </c>
      <c r="R27" s="83"/>
      <c r="S27" s="21" t="str">
        <f t="shared" si="7"/>
        <v/>
      </c>
      <c r="T27" t="str">
        <f>_xlfn.XLOOKUP(M27,Admin!$A$2:$A$601,Admin!$F$2:$F$601,"",0)</f>
        <v/>
      </c>
      <c r="Y27" s="45"/>
      <c r="Z27" s="45"/>
      <c r="AA27" s="21" t="str">
        <f>_xlfn.XLOOKUP(Y27,Admin!$A$2:$A$601,Admin!$F$2:$F$601,"",0)</f>
        <v/>
      </c>
      <c r="AB27" s="83"/>
      <c r="AC27" s="21" t="str">
        <f t="shared" si="8"/>
        <v/>
      </c>
      <c r="AD27" t="str">
        <f>_xlfn.XLOOKUP(Y27,Admin!$A$2:$A$601,Admin!$F$2:$F$601,"",0)</f>
        <v/>
      </c>
    </row>
    <row r="28" spans="1:33" x14ac:dyDescent="0.35">
      <c r="A28" s="45"/>
      <c r="B28" s="45"/>
      <c r="C28" s="45"/>
      <c r="D28" s="45"/>
      <c r="E28" s="21" t="str">
        <f>IFERROR(VLOOKUP($A28,Admin!$A$2:$F$601,6,FALSE),"")</f>
        <v/>
      </c>
      <c r="F28" s="83"/>
      <c r="G28" s="21" t="str">
        <f t="shared" si="6"/>
        <v/>
      </c>
      <c r="H28" t="str">
        <f>_xlfn.XLOOKUP(A28,Admin!$A$2:$A$601,Admin!$F$2:$F$601,"",0)</f>
        <v/>
      </c>
      <c r="M28" s="45"/>
      <c r="N28" s="45"/>
      <c r="O28" s="45"/>
      <c r="P28" s="45"/>
      <c r="Q28" s="21" t="str">
        <f>IFERROR(VLOOKUP($M28,Admin!$A$2:$F$601,6,FALSE),"")</f>
        <v/>
      </c>
      <c r="R28" s="83"/>
      <c r="S28" s="21" t="str">
        <f t="shared" si="7"/>
        <v/>
      </c>
      <c r="T28" t="str">
        <f>_xlfn.XLOOKUP(M28,Admin!$A$2:$A$601,Admin!$F$2:$F$601,"",0)</f>
        <v/>
      </c>
      <c r="Y28" s="45"/>
      <c r="Z28" s="45"/>
      <c r="AA28" s="21" t="str">
        <f>_xlfn.XLOOKUP(Y28,Admin!$A$2:$A$601,Admin!$F$2:$F$601,"",0)</f>
        <v/>
      </c>
      <c r="AB28" s="83"/>
      <c r="AC28" s="21" t="str">
        <f t="shared" si="8"/>
        <v/>
      </c>
      <c r="AD28" t="str">
        <f>_xlfn.XLOOKUP(Y28,Admin!$A$2:$A$601,Admin!$F$2:$F$601,"",0)</f>
        <v/>
      </c>
    </row>
    <row r="29" spans="1:33" x14ac:dyDescent="0.35">
      <c r="A29" s="45"/>
      <c r="B29" s="45"/>
      <c r="C29" s="45"/>
      <c r="D29" s="45"/>
      <c r="E29" s="21" t="str">
        <f>IFERROR(VLOOKUP($A29,Admin!$A$2:$F$601,6,FALSE),"")</f>
        <v/>
      </c>
      <c r="F29" s="83"/>
      <c r="G29" s="21" t="str">
        <f t="shared" si="6"/>
        <v/>
      </c>
      <c r="H29" t="str">
        <f>_xlfn.XLOOKUP(A29,Admin!$A$2:$A$601,Admin!$F$2:$F$601,"",0)</f>
        <v/>
      </c>
      <c r="M29" s="45"/>
      <c r="N29" s="45"/>
      <c r="O29" s="45"/>
      <c r="P29" s="45"/>
      <c r="Q29" s="21" t="str">
        <f>IFERROR(VLOOKUP($M29,Admin!$A$2:$F$601,6,FALSE),"")</f>
        <v/>
      </c>
      <c r="R29" s="83"/>
      <c r="S29" s="21" t="str">
        <f t="shared" si="7"/>
        <v/>
      </c>
      <c r="T29" t="str">
        <f>_xlfn.XLOOKUP(M29,Admin!$A$2:$A$601,Admin!$F$2:$F$601,"",0)</f>
        <v/>
      </c>
      <c r="Y29" s="45"/>
      <c r="Z29" s="45"/>
      <c r="AA29" s="21" t="str">
        <f>_xlfn.XLOOKUP(Y29,Admin!$A$2:$A$601,Admin!$F$2:$F$601,"",0)</f>
        <v/>
      </c>
      <c r="AB29" s="83"/>
      <c r="AC29" s="21" t="str">
        <f t="shared" si="8"/>
        <v/>
      </c>
      <c r="AD29" t="str">
        <f>_xlfn.XLOOKUP(Y29,Admin!$A$2:$A$601,Admin!$F$2:$F$601,"",0)</f>
        <v/>
      </c>
    </row>
    <row r="30" spans="1:33" x14ac:dyDescent="0.35">
      <c r="A30" s="45"/>
      <c r="B30" s="45"/>
      <c r="C30" s="45"/>
      <c r="D30" s="45"/>
      <c r="E30" s="21" t="str">
        <f>IFERROR(VLOOKUP($A30,Admin!$A$2:$F$601,6,FALSE),"")</f>
        <v/>
      </c>
      <c r="F30" s="83"/>
      <c r="G30" s="21" t="str">
        <f t="shared" si="6"/>
        <v/>
      </c>
      <c r="H30" t="str">
        <f>_xlfn.XLOOKUP(A30,Admin!$A$2:$A$601,Admin!$F$2:$F$601,"",0)</f>
        <v/>
      </c>
      <c r="M30" s="45"/>
      <c r="N30" s="45"/>
      <c r="O30" s="45"/>
      <c r="P30" s="45"/>
      <c r="Q30" s="21" t="str">
        <f>IFERROR(VLOOKUP($M30,Admin!$A$2:$F$601,6,FALSE),"")</f>
        <v/>
      </c>
      <c r="R30" s="83"/>
      <c r="S30" s="21" t="str">
        <f t="shared" si="7"/>
        <v/>
      </c>
      <c r="T30" t="str">
        <f>_xlfn.XLOOKUP(M30,Admin!$A$2:$A$601,Admin!$F$2:$F$601,"",0)</f>
        <v/>
      </c>
      <c r="Y30" s="45"/>
      <c r="Z30" s="45"/>
      <c r="AA30" s="21" t="str">
        <f>_xlfn.XLOOKUP(Y30,Admin!$A$2:$A$601,Admin!$F$2:$F$601,"",0)</f>
        <v/>
      </c>
      <c r="AB30" s="83"/>
      <c r="AC30" s="21" t="str">
        <f t="shared" si="8"/>
        <v/>
      </c>
      <c r="AD30" t="str">
        <f>_xlfn.XLOOKUP(Y30,Admin!$A$2:$A$601,Admin!$F$2:$F$601,"",0)</f>
        <v/>
      </c>
    </row>
    <row r="31" spans="1:33" x14ac:dyDescent="0.35">
      <c r="A31" s="45"/>
      <c r="B31" s="45"/>
      <c r="C31" s="45"/>
      <c r="D31" s="45"/>
      <c r="E31" s="21" t="str">
        <f>IFERROR(VLOOKUP($A31,Admin!$A$2:$F$601,6,FALSE),"")</f>
        <v/>
      </c>
      <c r="F31" s="83"/>
      <c r="G31" s="21" t="str">
        <f t="shared" si="6"/>
        <v/>
      </c>
      <c r="H31" t="str">
        <f>_xlfn.XLOOKUP(A31,Admin!$A$2:$A$601,Admin!$F$2:$F$601,"",0)</f>
        <v/>
      </c>
      <c r="M31" s="45"/>
      <c r="N31" s="45"/>
      <c r="O31" s="45"/>
      <c r="P31" s="45"/>
      <c r="Q31" s="21" t="str">
        <f>IFERROR(VLOOKUP($M31,Admin!$A$2:$F$601,6,FALSE),"")</f>
        <v/>
      </c>
      <c r="R31" s="83"/>
      <c r="S31" s="21" t="str">
        <f t="shared" si="7"/>
        <v/>
      </c>
      <c r="T31" t="str">
        <f>_xlfn.XLOOKUP(M31,Admin!$A$2:$A$601,Admin!$F$2:$F$601,"",0)</f>
        <v/>
      </c>
      <c r="Y31" s="45"/>
      <c r="Z31" s="45"/>
      <c r="AA31" s="21" t="str">
        <f>_xlfn.XLOOKUP(Y31,Admin!$A$2:$A$601,Admin!$F$2:$F$601,"",0)</f>
        <v/>
      </c>
      <c r="AB31" s="83"/>
      <c r="AC31" s="21" t="str">
        <f t="shared" si="8"/>
        <v/>
      </c>
      <c r="AD31" t="str">
        <f>_xlfn.XLOOKUP(Y31,Admin!$A$2:$A$601,Admin!$F$2:$F$601,"",0)</f>
        <v/>
      </c>
    </row>
    <row r="32" spans="1:33" x14ac:dyDescent="0.35">
      <c r="A32" s="45"/>
      <c r="B32" s="45"/>
      <c r="C32" s="45"/>
      <c r="D32" s="45"/>
      <c r="E32" s="21" t="str">
        <f>IFERROR(VLOOKUP($A32,Admin!$A$2:$F$601,6,FALSE),"")</f>
        <v/>
      </c>
      <c r="F32" s="83"/>
      <c r="G32" s="21" t="str">
        <f t="shared" si="6"/>
        <v/>
      </c>
      <c r="H32" t="str">
        <f>_xlfn.XLOOKUP(A32,Admin!$A$2:$A$601,Admin!$F$2:$F$601,"",0)</f>
        <v/>
      </c>
      <c r="M32" s="45"/>
      <c r="N32" s="45"/>
      <c r="O32" s="45"/>
      <c r="P32" s="45"/>
      <c r="Q32" s="21" t="str">
        <f>IFERROR(VLOOKUP($M32,Admin!$A$2:$F$601,6,FALSE),"")</f>
        <v/>
      </c>
      <c r="R32" s="83"/>
      <c r="S32" s="21" t="str">
        <f t="shared" si="7"/>
        <v/>
      </c>
      <c r="T32" t="str">
        <f>_xlfn.XLOOKUP(M32,Admin!$A$2:$A$601,Admin!$F$2:$F$601,"",0)</f>
        <v/>
      </c>
      <c r="Y32" s="45"/>
      <c r="Z32" s="45"/>
      <c r="AA32" s="21" t="str">
        <f>_xlfn.XLOOKUP(Y32,Admin!$A$2:$A$601,Admin!$F$2:$F$601,"",0)</f>
        <v/>
      </c>
      <c r="AB32" s="83"/>
      <c r="AC32" s="21" t="str">
        <f t="shared" si="8"/>
        <v/>
      </c>
      <c r="AD32" t="str">
        <f>_xlfn.XLOOKUP(Y32,Admin!$A$2:$A$601,Admin!$F$2:$F$601,"",0)</f>
        <v/>
      </c>
    </row>
    <row r="33" spans="1:30" x14ac:dyDescent="0.35">
      <c r="A33" s="45"/>
      <c r="B33" s="45"/>
      <c r="C33" s="45"/>
      <c r="D33" s="45"/>
      <c r="E33" s="21" t="str">
        <f>IFERROR(VLOOKUP($A33,Admin!$A$2:$F$601,6,FALSE),"")</f>
        <v/>
      </c>
      <c r="F33" s="83"/>
      <c r="G33" s="21" t="str">
        <f t="shared" si="6"/>
        <v/>
      </c>
      <c r="H33" t="str">
        <f>_xlfn.XLOOKUP(A33,Admin!$A$2:$A$601,Admin!$F$2:$F$601,"",0)</f>
        <v/>
      </c>
      <c r="M33" s="45"/>
      <c r="N33" s="45"/>
      <c r="O33" s="45"/>
      <c r="P33" s="45"/>
      <c r="Q33" s="21" t="str">
        <f>IFERROR(VLOOKUP($M33,Admin!$A$2:$F$601,6,FALSE),"")</f>
        <v/>
      </c>
      <c r="R33" s="83"/>
      <c r="S33" s="21" t="str">
        <f t="shared" si="7"/>
        <v/>
      </c>
      <c r="T33" t="str">
        <f>_xlfn.XLOOKUP(M33,Admin!$A$2:$A$601,Admin!$F$2:$F$601,"",0)</f>
        <v/>
      </c>
      <c r="Y33" s="45"/>
      <c r="Z33" s="45"/>
      <c r="AA33" s="21" t="str">
        <f>_xlfn.XLOOKUP(Y33,Admin!$A$2:$A$601,Admin!$F$2:$F$601,"",0)</f>
        <v/>
      </c>
      <c r="AB33" s="83"/>
      <c r="AC33" s="21" t="str">
        <f t="shared" si="8"/>
        <v/>
      </c>
      <c r="AD33" t="str">
        <f>_xlfn.XLOOKUP(Y33,Admin!$A$2:$A$601,Admin!$F$2:$F$601,"",0)</f>
        <v/>
      </c>
    </row>
    <row r="34" spans="1:30" x14ac:dyDescent="0.35">
      <c r="A34" s="45"/>
      <c r="B34" s="45"/>
      <c r="C34" s="45"/>
      <c r="D34" s="45"/>
      <c r="E34" s="21" t="str">
        <f>IFERROR(VLOOKUP($A34,Admin!$A$2:$F$601,6,FALSE),"")</f>
        <v/>
      </c>
      <c r="F34" s="83"/>
      <c r="G34" s="21" t="str">
        <f t="shared" si="6"/>
        <v/>
      </c>
      <c r="H34" t="str">
        <f>_xlfn.XLOOKUP(A34,Admin!$A$2:$A$601,Admin!$F$2:$F$601,"",0)</f>
        <v/>
      </c>
      <c r="M34" s="45"/>
      <c r="N34" s="45"/>
      <c r="O34" s="45"/>
      <c r="P34" s="45"/>
      <c r="Q34" s="21" t="str">
        <f>IFERROR(VLOOKUP($M34,Admin!$A$2:$F$601,6,FALSE),"")</f>
        <v/>
      </c>
      <c r="R34" s="83"/>
      <c r="S34" s="21" t="str">
        <f t="shared" si="7"/>
        <v/>
      </c>
      <c r="T34" t="str">
        <f>_xlfn.XLOOKUP(M34,Admin!$A$2:$A$601,Admin!$F$2:$F$601,"",0)</f>
        <v/>
      </c>
      <c r="Y34" s="45"/>
      <c r="Z34" s="45"/>
      <c r="AA34" s="21" t="str">
        <f>_xlfn.XLOOKUP(Y34,Admin!$A$2:$A$601,Admin!$F$2:$F$601,"",0)</f>
        <v/>
      </c>
      <c r="AB34" s="83"/>
      <c r="AC34" s="21" t="str">
        <f t="shared" si="8"/>
        <v/>
      </c>
      <c r="AD34" t="str">
        <f>_xlfn.XLOOKUP(Y34,Admin!$A$2:$A$601,Admin!$F$2:$F$601,"",0)</f>
        <v/>
      </c>
    </row>
    <row r="35" spans="1:30" x14ac:dyDescent="0.35">
      <c r="A35" s="45"/>
      <c r="B35" s="45"/>
      <c r="C35" s="45"/>
      <c r="D35" s="45"/>
      <c r="E35" s="21" t="str">
        <f>IFERROR(VLOOKUP($A35,Admin!$A$2:$F$601,6,FALSE),"")</f>
        <v/>
      </c>
      <c r="F35" s="83"/>
      <c r="G35" s="21" t="str">
        <f t="shared" si="6"/>
        <v/>
      </c>
      <c r="H35" t="str">
        <f>_xlfn.XLOOKUP(A35,Admin!$A$2:$A$601,Admin!$F$2:$F$601,"",0)</f>
        <v/>
      </c>
      <c r="M35" s="45"/>
      <c r="N35" s="45"/>
      <c r="O35" s="45"/>
      <c r="P35" s="45"/>
      <c r="Q35" s="21" t="str">
        <f>IFERROR(VLOOKUP($M35,Admin!$A$2:$F$601,6,FALSE),"")</f>
        <v/>
      </c>
      <c r="R35" s="83"/>
      <c r="S35" s="21" t="str">
        <f t="shared" si="7"/>
        <v/>
      </c>
      <c r="T35" t="str">
        <f>_xlfn.XLOOKUP(M35,Admin!$A$2:$A$601,Admin!$F$2:$F$601,"",0)</f>
        <v/>
      </c>
      <c r="Y35" s="45"/>
      <c r="Z35" s="45"/>
      <c r="AA35" s="21" t="str">
        <f>_xlfn.XLOOKUP(Y35,Admin!$A$2:$A$601,Admin!$F$2:$F$601,"",0)</f>
        <v/>
      </c>
      <c r="AB35" s="83"/>
      <c r="AC35" s="21" t="str">
        <f t="shared" si="8"/>
        <v/>
      </c>
      <c r="AD35" t="str">
        <f>_xlfn.XLOOKUP(Y35,Admin!$A$2:$A$601,Admin!$F$2:$F$601,"",0)</f>
        <v/>
      </c>
    </row>
    <row r="36" spans="1:30" x14ac:dyDescent="0.35">
      <c r="A36" s="45"/>
      <c r="B36" s="45"/>
      <c r="C36" s="45"/>
      <c r="D36" s="45"/>
      <c r="E36" s="21" t="str">
        <f>IFERROR(VLOOKUP($A36,Admin!$A$2:$F$601,6,FALSE),"")</f>
        <v/>
      </c>
      <c r="F36" s="83"/>
      <c r="G36" s="21" t="str">
        <f t="shared" si="6"/>
        <v/>
      </c>
      <c r="H36" t="str">
        <f>_xlfn.XLOOKUP(A36,Admin!$A$2:$A$601,Admin!$F$2:$F$601,"",0)</f>
        <v/>
      </c>
      <c r="M36" s="45"/>
      <c r="N36" s="45"/>
      <c r="O36" s="45"/>
      <c r="P36" s="45"/>
      <c r="Q36" s="21" t="str">
        <f>IFERROR(VLOOKUP($M36,Admin!$A$2:$F$601,6,FALSE),"")</f>
        <v/>
      </c>
      <c r="R36" s="83"/>
      <c r="S36" s="21" t="str">
        <f t="shared" si="7"/>
        <v/>
      </c>
      <c r="T36" t="str">
        <f>_xlfn.XLOOKUP(M36,Admin!$A$2:$A$601,Admin!$F$2:$F$601,"",0)</f>
        <v/>
      </c>
      <c r="Y36" s="45"/>
      <c r="Z36" s="45"/>
      <c r="AA36" s="21" t="str">
        <f>_xlfn.XLOOKUP(Y36,Admin!$A$2:$A$601,Admin!$F$2:$F$601,"",0)</f>
        <v/>
      </c>
      <c r="AB36" s="83"/>
      <c r="AC36" s="21" t="str">
        <f t="shared" si="8"/>
        <v/>
      </c>
      <c r="AD36" t="str">
        <f>_xlfn.XLOOKUP(Y36,Admin!$A$2:$A$601,Admin!$F$2:$F$601,"",0)</f>
        <v/>
      </c>
    </row>
    <row r="37" spans="1:30" x14ac:dyDescent="0.35">
      <c r="A37" s="45"/>
      <c r="B37" s="45"/>
      <c r="C37" s="45"/>
      <c r="D37" s="45"/>
      <c r="E37" s="21" t="str">
        <f>IFERROR(VLOOKUP($A37,Admin!$A$2:$F$601,6,FALSE),"")</f>
        <v/>
      </c>
      <c r="F37" s="83"/>
      <c r="G37" s="21" t="str">
        <f t="shared" si="6"/>
        <v/>
      </c>
      <c r="H37" t="str">
        <f>_xlfn.XLOOKUP(A37,Admin!$A$2:$A$601,Admin!$F$2:$F$601,"",0)</f>
        <v/>
      </c>
      <c r="M37" s="45"/>
      <c r="N37" s="45"/>
      <c r="O37" s="45"/>
      <c r="P37" s="45"/>
      <c r="Q37" s="21" t="str">
        <f>IFERROR(VLOOKUP($M37,Admin!$A$2:$F$601,6,FALSE),"")</f>
        <v/>
      </c>
      <c r="R37" s="83"/>
      <c r="S37" s="21" t="str">
        <f t="shared" si="7"/>
        <v/>
      </c>
      <c r="T37" t="str">
        <f>_xlfn.XLOOKUP(M37,Admin!$A$2:$A$601,Admin!$F$2:$F$601,"",0)</f>
        <v/>
      </c>
      <c r="Y37" s="45"/>
      <c r="Z37" s="45"/>
      <c r="AA37" s="21" t="str">
        <f>_xlfn.XLOOKUP(Y37,Admin!$A$2:$A$601,Admin!$F$2:$F$601,"",0)</f>
        <v/>
      </c>
      <c r="AB37" s="83"/>
      <c r="AC37" s="21" t="str">
        <f t="shared" si="8"/>
        <v/>
      </c>
      <c r="AD37" t="str">
        <f>_xlfn.XLOOKUP(Y37,Admin!$A$2:$A$601,Admin!$F$2:$F$601,"",0)</f>
        <v/>
      </c>
    </row>
    <row r="38" spans="1:30" x14ac:dyDescent="0.35">
      <c r="A38" s="45"/>
      <c r="B38" s="45"/>
      <c r="C38" s="45"/>
      <c r="D38" s="45"/>
      <c r="E38" s="21" t="str">
        <f>IFERROR(VLOOKUP($A38,Admin!$A$2:$F$601,6,FALSE),"")</f>
        <v/>
      </c>
      <c r="F38" s="83"/>
      <c r="G38" s="21" t="str">
        <f t="shared" si="6"/>
        <v/>
      </c>
      <c r="H38" t="str">
        <f>_xlfn.XLOOKUP(A38,Admin!$A$2:$A$601,Admin!$F$2:$F$601,"",0)</f>
        <v/>
      </c>
      <c r="M38" s="45"/>
      <c r="N38" s="45"/>
      <c r="O38" s="45"/>
      <c r="P38" s="45"/>
      <c r="Q38" s="21" t="str">
        <f>IFERROR(VLOOKUP($M38,Admin!$A$2:$F$601,6,FALSE),"")</f>
        <v/>
      </c>
      <c r="R38" s="83"/>
      <c r="S38" s="21" t="str">
        <f t="shared" si="7"/>
        <v/>
      </c>
      <c r="T38" t="str">
        <f>_xlfn.XLOOKUP(M38,Admin!$A$2:$A$601,Admin!$F$2:$F$601,"",0)</f>
        <v/>
      </c>
      <c r="Y38" s="45"/>
      <c r="Z38" s="45"/>
      <c r="AA38" s="21" t="str">
        <f>_xlfn.XLOOKUP(Y38,Admin!$A$2:$A$601,Admin!$F$2:$F$601,"",0)</f>
        <v/>
      </c>
      <c r="AB38" s="83"/>
      <c r="AC38" s="21" t="str">
        <f t="shared" si="8"/>
        <v/>
      </c>
      <c r="AD38" t="str">
        <f>_xlfn.XLOOKUP(Y38,Admin!$A$2:$A$601,Admin!$F$2:$F$601,"",0)</f>
        <v/>
      </c>
    </row>
    <row r="39" spans="1:30" x14ac:dyDescent="0.35">
      <c r="A39" s="45"/>
      <c r="B39" s="45"/>
      <c r="C39" s="45"/>
      <c r="D39" s="45"/>
      <c r="E39" s="21" t="str">
        <f>IFERROR(VLOOKUP($A39,Admin!$A$2:$F$601,6,FALSE),"")</f>
        <v/>
      </c>
      <c r="F39" s="83"/>
      <c r="G39" s="21" t="str">
        <f t="shared" si="6"/>
        <v/>
      </c>
      <c r="H39" t="str">
        <f>_xlfn.XLOOKUP(A39,Admin!$A$2:$A$601,Admin!$F$2:$F$601,"",0)</f>
        <v/>
      </c>
      <c r="M39" s="45"/>
      <c r="N39" s="45"/>
      <c r="O39" s="45"/>
      <c r="P39" s="45"/>
      <c r="Q39" s="21" t="str">
        <f>IFERROR(VLOOKUP($M39,Admin!$A$2:$F$601,6,FALSE),"")</f>
        <v/>
      </c>
      <c r="R39" s="83"/>
      <c r="S39" s="21" t="str">
        <f t="shared" si="7"/>
        <v/>
      </c>
      <c r="T39" t="str">
        <f>_xlfn.XLOOKUP(M39,Admin!$A$2:$A$601,Admin!$F$2:$F$601,"",0)</f>
        <v/>
      </c>
      <c r="Y39" s="45"/>
      <c r="Z39" s="45"/>
      <c r="AA39" s="21" t="str">
        <f>_xlfn.XLOOKUP(Y39,Admin!$A$2:$A$601,Admin!$F$2:$F$601,"",0)</f>
        <v/>
      </c>
      <c r="AB39" s="83"/>
      <c r="AC39" s="21" t="str">
        <f t="shared" si="8"/>
        <v/>
      </c>
      <c r="AD39" t="str">
        <f>_xlfn.XLOOKUP(Y39,Admin!$A$2:$A$601,Admin!$F$2:$F$601,"",0)</f>
        <v/>
      </c>
    </row>
    <row r="40" spans="1:30" x14ac:dyDescent="0.35">
      <c r="A40" s="45"/>
      <c r="B40" s="45"/>
      <c r="C40" s="45"/>
      <c r="D40" s="45"/>
      <c r="E40" s="21" t="str">
        <f>IFERROR(VLOOKUP($A40,Admin!$A$2:$F$601,6,FALSE),"")</f>
        <v/>
      </c>
      <c r="F40" s="83"/>
      <c r="G40" s="21" t="str">
        <f t="shared" si="6"/>
        <v/>
      </c>
      <c r="H40" t="str">
        <f>_xlfn.XLOOKUP(A40,Admin!$A$2:$A$601,Admin!$F$2:$F$601,"",0)</f>
        <v/>
      </c>
      <c r="M40" s="45"/>
      <c r="N40" s="45"/>
      <c r="O40" s="45"/>
      <c r="P40" s="45"/>
      <c r="Q40" s="21" t="str">
        <f>IFERROR(VLOOKUP($M40,Admin!$A$2:$F$601,6,FALSE),"")</f>
        <v/>
      </c>
      <c r="R40" s="83"/>
      <c r="S40" s="21" t="str">
        <f t="shared" si="7"/>
        <v/>
      </c>
      <c r="T40" t="str">
        <f>_xlfn.XLOOKUP(M40,Admin!$A$2:$A$601,Admin!$F$2:$F$601,"",0)</f>
        <v/>
      </c>
      <c r="Y40" s="45"/>
      <c r="Z40" s="45"/>
      <c r="AA40" s="21" t="str">
        <f>_xlfn.XLOOKUP(Y40,Admin!$A$2:$A$601,Admin!$F$2:$F$601,"",0)</f>
        <v/>
      </c>
      <c r="AB40" s="83"/>
      <c r="AC40" s="21" t="str">
        <f t="shared" si="8"/>
        <v/>
      </c>
      <c r="AD40" t="str">
        <f>_xlfn.XLOOKUP(Y40,Admin!$A$2:$A$601,Admin!$F$2:$F$601,"",0)</f>
        <v/>
      </c>
    </row>
    <row r="41" spans="1:30" x14ac:dyDescent="0.35">
      <c r="A41" s="45"/>
      <c r="B41" s="45"/>
      <c r="C41" s="45"/>
      <c r="D41" s="45"/>
      <c r="E41" s="21" t="str">
        <f>IFERROR(VLOOKUP($A41,Admin!$A$2:$F$601,6,FALSE),"")</f>
        <v/>
      </c>
      <c r="F41" s="83"/>
      <c r="G41" s="21" t="str">
        <f t="shared" si="6"/>
        <v/>
      </c>
      <c r="H41" t="str">
        <f>_xlfn.XLOOKUP(A41,Admin!$A$2:$A$601,Admin!$F$2:$F$601,"",0)</f>
        <v/>
      </c>
      <c r="M41" s="45"/>
      <c r="N41" s="45"/>
      <c r="O41" s="45"/>
      <c r="P41" s="45"/>
      <c r="Q41" s="21" t="str">
        <f>IFERROR(VLOOKUP($M41,Admin!$A$2:$F$601,6,FALSE),"")</f>
        <v/>
      </c>
      <c r="R41" s="83"/>
      <c r="S41" s="21" t="str">
        <f t="shared" si="7"/>
        <v/>
      </c>
      <c r="T41" t="str">
        <f>_xlfn.XLOOKUP(M41,Admin!$A$2:$A$601,Admin!$F$2:$F$601,"",0)</f>
        <v/>
      </c>
      <c r="Y41" s="45"/>
      <c r="Z41" s="45"/>
      <c r="AA41" s="21" t="str">
        <f>_xlfn.XLOOKUP(Y41,Admin!$A$2:$A$601,Admin!$F$2:$F$601,"",0)</f>
        <v/>
      </c>
      <c r="AB41" s="83"/>
      <c r="AC41" s="21" t="str">
        <f t="shared" si="8"/>
        <v/>
      </c>
      <c r="AD41" t="str">
        <f>_xlfn.XLOOKUP(Y41,Admin!$A$2:$A$601,Admin!$F$2:$F$601,"",0)</f>
        <v/>
      </c>
    </row>
    <row r="42" spans="1:30" x14ac:dyDescent="0.35">
      <c r="A42" s="45"/>
      <c r="B42" s="45"/>
      <c r="C42" s="45"/>
      <c r="D42" s="45"/>
      <c r="E42" s="21" t="str">
        <f>IFERROR(VLOOKUP($A42,Admin!$A$2:$F$601,6,FALSE),"")</f>
        <v/>
      </c>
      <c r="F42" s="83"/>
      <c r="G42" s="21" t="str">
        <f t="shared" si="6"/>
        <v/>
      </c>
      <c r="H42" t="str">
        <f>_xlfn.XLOOKUP(A42,Admin!$A$2:$A$601,Admin!$F$2:$F$601,"",0)</f>
        <v/>
      </c>
      <c r="M42" s="45"/>
      <c r="N42" s="45"/>
      <c r="O42" s="45"/>
      <c r="P42" s="45"/>
      <c r="Q42" s="21" t="str">
        <f>IFERROR(VLOOKUP($M42,Admin!$A$2:$F$601,6,FALSE),"")</f>
        <v/>
      </c>
      <c r="R42" s="83"/>
      <c r="S42" s="21" t="str">
        <f t="shared" si="7"/>
        <v/>
      </c>
      <c r="T42" t="str">
        <f>_xlfn.XLOOKUP(M42,Admin!$A$2:$A$601,Admin!$F$2:$F$601,"",0)</f>
        <v/>
      </c>
      <c r="Y42" s="45"/>
      <c r="Z42" s="45"/>
      <c r="AA42" s="21" t="str">
        <f>_xlfn.XLOOKUP(Y42,Admin!$A$2:$A$601,Admin!$F$2:$F$601,"",0)</f>
        <v/>
      </c>
      <c r="AB42" s="83"/>
      <c r="AC42" s="21" t="str">
        <f t="shared" si="8"/>
        <v/>
      </c>
      <c r="AD42" t="str">
        <f>_xlfn.XLOOKUP(Y42,Admin!$A$2:$A$601,Admin!$F$2:$F$601,"",0)</f>
        <v/>
      </c>
    </row>
    <row r="43" spans="1:30" x14ac:dyDescent="0.35">
      <c r="A43" s="45"/>
      <c r="B43" s="45"/>
      <c r="C43" s="45"/>
      <c r="D43" s="45"/>
      <c r="E43" s="21" t="str">
        <f>IFERROR(VLOOKUP($A43,Admin!$A$2:$F$601,6,FALSE),"")</f>
        <v/>
      </c>
      <c r="F43" s="83"/>
      <c r="G43" s="21" t="str">
        <f t="shared" si="6"/>
        <v/>
      </c>
      <c r="H43" t="str">
        <f>_xlfn.XLOOKUP(A43,Admin!$A$2:$A$601,Admin!$F$2:$F$601,"",0)</f>
        <v/>
      </c>
      <c r="M43" s="45"/>
      <c r="N43" s="45"/>
      <c r="O43" s="45"/>
      <c r="P43" s="45"/>
      <c r="Q43" s="21" t="str">
        <f>IFERROR(VLOOKUP($M43,Admin!$A$2:$F$601,6,FALSE),"")</f>
        <v/>
      </c>
      <c r="R43" s="83"/>
      <c r="S43" s="21" t="str">
        <f t="shared" si="7"/>
        <v/>
      </c>
      <c r="T43" t="str">
        <f>_xlfn.XLOOKUP(M43,Admin!$A$2:$A$601,Admin!$F$2:$F$601,"",0)</f>
        <v/>
      </c>
      <c r="Y43" s="45"/>
      <c r="Z43" s="45"/>
      <c r="AA43" s="21" t="str">
        <f>_xlfn.XLOOKUP(Y43,Admin!$A$2:$A$601,Admin!$F$2:$F$601,"",0)</f>
        <v/>
      </c>
      <c r="AB43" s="83"/>
      <c r="AC43" s="21" t="str">
        <f t="shared" si="8"/>
        <v/>
      </c>
      <c r="AD43" t="str">
        <f>_xlfn.XLOOKUP(Y43,Admin!$A$2:$A$601,Admin!$F$2:$F$601,"",0)</f>
        <v/>
      </c>
    </row>
    <row r="44" spans="1:30" x14ac:dyDescent="0.35">
      <c r="A44" s="45"/>
      <c r="B44" s="45"/>
      <c r="C44" s="45"/>
      <c r="D44" s="45"/>
      <c r="E44" s="21" t="str">
        <f>IFERROR(VLOOKUP($A44,Admin!$A$2:$F$601,6,FALSE),"")</f>
        <v/>
      </c>
      <c r="F44" s="83"/>
      <c r="G44" s="21" t="str">
        <f t="shared" si="6"/>
        <v/>
      </c>
      <c r="H44" t="str">
        <f>_xlfn.XLOOKUP(A44,Admin!$A$2:$A$601,Admin!$F$2:$F$601,"",0)</f>
        <v/>
      </c>
      <c r="M44" s="45"/>
      <c r="N44" s="45"/>
      <c r="O44" s="45"/>
      <c r="P44" s="45"/>
      <c r="Q44" s="21" t="str">
        <f>IFERROR(VLOOKUP($M44,Admin!$A$2:$F$601,6,FALSE),"")</f>
        <v/>
      </c>
      <c r="R44" s="83"/>
      <c r="S44" s="21" t="str">
        <f t="shared" si="7"/>
        <v/>
      </c>
      <c r="T44" t="str">
        <f>_xlfn.XLOOKUP(M44,Admin!$A$2:$A$601,Admin!$F$2:$F$601,"",0)</f>
        <v/>
      </c>
      <c r="Y44" s="45"/>
      <c r="Z44" s="45"/>
      <c r="AA44" s="21" t="str">
        <f>_xlfn.XLOOKUP(Y44,Admin!$A$2:$A$601,Admin!$F$2:$F$601,"",0)</f>
        <v/>
      </c>
      <c r="AB44" s="83"/>
      <c r="AC44" s="21" t="str">
        <f t="shared" si="8"/>
        <v/>
      </c>
      <c r="AD44" t="str">
        <f>_xlfn.XLOOKUP(Y44,Admin!$A$2:$A$601,Admin!$F$2:$F$601,"",0)</f>
        <v/>
      </c>
    </row>
    <row r="45" spans="1:30" x14ac:dyDescent="0.35">
      <c r="A45" s="45"/>
      <c r="B45" s="45"/>
      <c r="C45" s="45"/>
      <c r="D45" s="45"/>
      <c r="E45" s="21" t="str">
        <f>IFERROR(VLOOKUP($A45,Admin!$A$2:$F$601,6,FALSE),"")</f>
        <v/>
      </c>
      <c r="F45" s="83"/>
      <c r="G45" s="21" t="str">
        <f t="shared" si="6"/>
        <v/>
      </c>
      <c r="H45" t="str">
        <f>_xlfn.XLOOKUP(A45,Admin!$A$2:$A$601,Admin!$F$2:$F$601,"",0)</f>
        <v/>
      </c>
      <c r="M45" s="45"/>
      <c r="N45" s="45"/>
      <c r="O45" s="45"/>
      <c r="P45" s="45"/>
      <c r="Q45" s="21" t="str">
        <f>IFERROR(VLOOKUP($M45,Admin!$A$2:$F$601,6,FALSE),"")</f>
        <v/>
      </c>
      <c r="R45" s="83"/>
      <c r="S45" s="21" t="str">
        <f t="shared" si="7"/>
        <v/>
      </c>
      <c r="T45" t="str">
        <f>_xlfn.XLOOKUP(M45,Admin!$A$2:$A$601,Admin!$F$2:$F$601,"",0)</f>
        <v/>
      </c>
      <c r="Y45" s="45"/>
      <c r="Z45" s="45"/>
      <c r="AA45" s="21" t="str">
        <f>_xlfn.XLOOKUP(Y45,Admin!$A$2:$A$601,Admin!$F$2:$F$601,"",0)</f>
        <v/>
      </c>
      <c r="AB45" s="83"/>
      <c r="AC45" s="21" t="str">
        <f t="shared" si="8"/>
        <v/>
      </c>
      <c r="AD45" t="str">
        <f>_xlfn.XLOOKUP(Y45,Admin!$A$2:$A$601,Admin!$F$2:$F$601,"",0)</f>
        <v/>
      </c>
    </row>
    <row r="46" spans="1:30" x14ac:dyDescent="0.35">
      <c r="A46" s="45"/>
      <c r="B46" s="45"/>
      <c r="C46" s="45"/>
      <c r="D46" s="45"/>
      <c r="E46" s="21" t="str">
        <f>IFERROR(VLOOKUP($A46,Admin!$A$2:$F$601,6,FALSE),"")</f>
        <v/>
      </c>
      <c r="F46" s="83"/>
      <c r="G46" s="21" t="str">
        <f t="shared" si="6"/>
        <v/>
      </c>
      <c r="H46" t="str">
        <f>_xlfn.XLOOKUP(A46,Admin!$A$2:$A$601,Admin!$F$2:$F$601,"",0)</f>
        <v/>
      </c>
      <c r="M46" s="45"/>
      <c r="N46" s="45"/>
      <c r="O46" s="45"/>
      <c r="P46" s="45"/>
      <c r="Q46" s="21" t="str">
        <f>IFERROR(VLOOKUP($M46,Admin!$A$2:$F$601,6,FALSE),"")</f>
        <v/>
      </c>
      <c r="R46" s="83"/>
      <c r="S46" s="21" t="str">
        <f t="shared" si="7"/>
        <v/>
      </c>
      <c r="T46" t="str">
        <f>_xlfn.XLOOKUP(M46,Admin!$A$2:$A$601,Admin!$F$2:$F$601,"",0)</f>
        <v/>
      </c>
      <c r="Y46" s="45"/>
      <c r="Z46" s="45"/>
      <c r="AA46" s="21" t="str">
        <f>_xlfn.XLOOKUP(Y46,Admin!$A$2:$A$601,Admin!$F$2:$F$601,"",0)</f>
        <v/>
      </c>
      <c r="AB46" s="83"/>
      <c r="AC46" s="21" t="str">
        <f t="shared" si="8"/>
        <v/>
      </c>
      <c r="AD46" t="str">
        <f>_xlfn.XLOOKUP(Y46,Admin!$A$2:$A$601,Admin!$F$2:$F$601,"",0)</f>
        <v/>
      </c>
    </row>
    <row r="47" spans="1:30" x14ac:dyDescent="0.35">
      <c r="A47" s="45"/>
      <c r="B47" s="45"/>
      <c r="C47" s="45"/>
      <c r="D47" s="45"/>
      <c r="E47" s="21" t="str">
        <f>IFERROR(VLOOKUP($A47,Admin!$A$2:$F$601,6,FALSE),"")</f>
        <v/>
      </c>
      <c r="F47" s="83"/>
      <c r="G47" s="21" t="str">
        <f t="shared" si="6"/>
        <v/>
      </c>
      <c r="H47" t="str">
        <f>_xlfn.XLOOKUP(A47,Admin!$A$2:$A$601,Admin!$F$2:$F$601,"",0)</f>
        <v/>
      </c>
      <c r="M47" s="45"/>
      <c r="N47" s="45"/>
      <c r="O47" s="45"/>
      <c r="P47" s="45"/>
      <c r="Q47" s="21" t="str">
        <f>IFERROR(VLOOKUP($M47,Admin!$A$2:$F$601,6,FALSE),"")</f>
        <v/>
      </c>
      <c r="R47" s="83"/>
      <c r="S47" s="21" t="str">
        <f t="shared" si="7"/>
        <v/>
      </c>
      <c r="T47" t="str">
        <f>_xlfn.XLOOKUP(M47,Admin!$A$2:$A$601,Admin!$F$2:$F$601,"",0)</f>
        <v/>
      </c>
      <c r="Y47" s="45"/>
      <c r="Z47" s="45"/>
      <c r="AA47" s="21" t="str">
        <f>_xlfn.XLOOKUP(Y47,Admin!$A$2:$A$601,Admin!$F$2:$F$601,"",0)</f>
        <v/>
      </c>
      <c r="AB47" s="83"/>
      <c r="AC47" s="21" t="str">
        <f t="shared" si="8"/>
        <v/>
      </c>
      <c r="AD47" t="str">
        <f>_xlfn.XLOOKUP(Y47,Admin!$A$2:$A$601,Admin!$F$2:$F$601,"",0)</f>
        <v/>
      </c>
    </row>
    <row r="48" spans="1:30" x14ac:dyDescent="0.35">
      <c r="A48" s="45"/>
      <c r="B48" s="45"/>
      <c r="C48" s="45"/>
      <c r="D48" s="45"/>
      <c r="E48" s="21" t="str">
        <f>IFERROR(VLOOKUP($A48,Admin!$A$2:$F$601,6,FALSE),"")</f>
        <v/>
      </c>
      <c r="F48" s="83"/>
      <c r="G48" s="21" t="str">
        <f t="shared" si="6"/>
        <v/>
      </c>
      <c r="H48" t="str">
        <f>_xlfn.XLOOKUP(A48,Admin!$A$2:$A$601,Admin!$F$2:$F$601,"",0)</f>
        <v/>
      </c>
      <c r="M48" s="45"/>
      <c r="N48" s="45"/>
      <c r="O48" s="45"/>
      <c r="P48" s="45"/>
      <c r="Q48" s="21" t="str">
        <f>IFERROR(VLOOKUP($M48,Admin!$A$2:$F$601,6,FALSE),"")</f>
        <v/>
      </c>
      <c r="R48" s="83"/>
      <c r="S48" s="21" t="str">
        <f t="shared" si="7"/>
        <v/>
      </c>
      <c r="T48" t="str">
        <f>_xlfn.XLOOKUP(M48,Admin!$A$2:$A$601,Admin!$F$2:$F$601,"",0)</f>
        <v/>
      </c>
      <c r="Y48" s="45"/>
      <c r="Z48" s="45"/>
      <c r="AA48" s="21" t="str">
        <f>_xlfn.XLOOKUP(Y48,Admin!$A$2:$A$601,Admin!$F$2:$F$601,"",0)</f>
        <v/>
      </c>
      <c r="AB48" s="83"/>
      <c r="AC48" s="21" t="str">
        <f t="shared" si="8"/>
        <v/>
      </c>
      <c r="AD48" t="str">
        <f>_xlfn.XLOOKUP(Y48,Admin!$A$2:$A$601,Admin!$F$2:$F$601,"",0)</f>
        <v/>
      </c>
    </row>
    <row r="49" spans="1:30" x14ac:dyDescent="0.35">
      <c r="A49" s="45"/>
      <c r="B49" s="45"/>
      <c r="C49" s="45"/>
      <c r="D49" s="45"/>
      <c r="E49" s="21" t="str">
        <f>IFERROR(VLOOKUP($A49,Admin!$A$2:$F$601,6,FALSE),"")</f>
        <v/>
      </c>
      <c r="F49" s="83"/>
      <c r="G49" s="21" t="str">
        <f t="shared" si="6"/>
        <v/>
      </c>
      <c r="H49" t="str">
        <f>_xlfn.XLOOKUP(A49,Admin!$A$2:$A$601,Admin!$F$2:$F$601,"",0)</f>
        <v/>
      </c>
      <c r="M49" s="45"/>
      <c r="N49" s="45"/>
      <c r="O49" s="45"/>
      <c r="P49" s="45"/>
      <c r="Q49" s="21" t="str">
        <f>IFERROR(VLOOKUP($M49,Admin!$A$2:$F$601,6,FALSE),"")</f>
        <v/>
      </c>
      <c r="R49" s="83"/>
      <c r="S49" s="21" t="str">
        <f t="shared" si="7"/>
        <v/>
      </c>
      <c r="T49" t="str">
        <f>_xlfn.XLOOKUP(M49,Admin!$A$2:$A$601,Admin!$F$2:$F$601,"",0)</f>
        <v/>
      </c>
      <c r="Y49" s="45"/>
      <c r="Z49" s="45"/>
      <c r="AA49" s="21" t="str">
        <f>_xlfn.XLOOKUP(Y49,Admin!$A$2:$A$601,Admin!$F$2:$F$601,"",0)</f>
        <v/>
      </c>
      <c r="AB49" s="83"/>
      <c r="AC49" s="21" t="str">
        <f t="shared" si="8"/>
        <v/>
      </c>
      <c r="AD49" t="str">
        <f>_xlfn.XLOOKUP(Y49,Admin!$A$2:$A$601,Admin!$F$2:$F$601,"",0)</f>
        <v/>
      </c>
    </row>
    <row r="50" spans="1:30" x14ac:dyDescent="0.35">
      <c r="A50" s="45"/>
      <c r="B50" s="45"/>
      <c r="C50" s="45"/>
      <c r="D50" s="45"/>
      <c r="E50" s="21" t="str">
        <f>IFERROR(VLOOKUP($A50,Admin!$A$2:$F$601,6,FALSE),"")</f>
        <v/>
      </c>
      <c r="F50" s="83"/>
      <c r="G50" s="21" t="str">
        <f t="shared" si="6"/>
        <v/>
      </c>
      <c r="H50" t="str">
        <f>_xlfn.XLOOKUP(A50,Admin!$A$2:$A$601,Admin!$F$2:$F$601,"",0)</f>
        <v/>
      </c>
      <c r="M50" s="45"/>
      <c r="N50" s="45"/>
      <c r="O50" s="45"/>
      <c r="P50" s="45"/>
      <c r="Q50" s="21" t="str">
        <f>IFERROR(VLOOKUP($M50,Admin!$A$2:$F$601,6,FALSE),"")</f>
        <v/>
      </c>
      <c r="R50" s="83"/>
      <c r="S50" s="21" t="str">
        <f t="shared" si="7"/>
        <v/>
      </c>
      <c r="T50" t="str">
        <f>_xlfn.XLOOKUP(M50,Admin!$A$2:$A$601,Admin!$F$2:$F$601,"",0)</f>
        <v/>
      </c>
      <c r="Y50" s="45"/>
      <c r="Z50" s="45"/>
      <c r="AA50" s="21" t="str">
        <f>_xlfn.XLOOKUP(Y50,Admin!$A$2:$A$601,Admin!$F$2:$F$601,"",0)</f>
        <v/>
      </c>
      <c r="AB50" s="83"/>
      <c r="AC50" s="21" t="str">
        <f t="shared" si="8"/>
        <v/>
      </c>
      <c r="AD50" t="str">
        <f>_xlfn.XLOOKUP(Y50,Admin!$A$2:$A$601,Admin!$F$2:$F$601,"",0)</f>
        <v/>
      </c>
    </row>
  </sheetData>
  <sortState xmlns:xlrd2="http://schemas.microsoft.com/office/spreadsheetml/2017/richdata2" ref="Y7:AC23">
    <sortCondition ref="AC7:AC23"/>
  </sortState>
  <mergeCells count="2">
    <mergeCell ref="A1:S1"/>
    <mergeCell ref="AB1:AC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sortu13gre">
                <anchor moveWithCells="1" sizeWithCells="1">
                  <from>
                    <xdr:col>1</xdr:col>
                    <xdr:colOff>419100</xdr:colOff>
                    <xdr:row>0</xdr:row>
                    <xdr:rowOff>63500</xdr:rowOff>
                  </from>
                  <to>
                    <xdr:col>4</xdr:col>
                    <xdr:colOff>222250</xdr:colOff>
                    <xdr:row>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EA283-7554-4FCC-9F17-68BCE19F75B1}">
  <sheetPr codeName="Sheet3"/>
  <dimension ref="A1:U602"/>
  <sheetViews>
    <sheetView workbookViewId="0">
      <selection activeCell="H585" sqref="H585"/>
    </sheetView>
  </sheetViews>
  <sheetFormatPr defaultRowHeight="14.5" x14ac:dyDescent="0.35"/>
  <cols>
    <col min="3" max="3" width="9.90625" bestFit="1" customWidth="1"/>
    <col min="4" max="4" width="12" bestFit="1" customWidth="1"/>
    <col min="5" max="5" width="14.81640625" bestFit="1" customWidth="1"/>
    <col min="7" max="9" width="8.7265625" style="95"/>
    <col min="10" max="10" width="19.81640625" customWidth="1"/>
    <col min="12" max="12" width="13.7265625" customWidth="1"/>
    <col min="13" max="13" width="15.54296875" customWidth="1"/>
    <col min="14" max="14" width="14.26953125" customWidth="1"/>
  </cols>
  <sheetData>
    <row r="1" spans="1:21" ht="15" thickBot="1" x14ac:dyDescent="0.4">
      <c r="G1" s="95" t="s">
        <v>173</v>
      </c>
      <c r="H1" s="95" t="s">
        <v>97</v>
      </c>
      <c r="I1" s="95" t="s">
        <v>174</v>
      </c>
      <c r="P1" s="65" t="s">
        <v>93</v>
      </c>
    </row>
    <row r="2" spans="1:21" ht="15.5" thickTop="1" thickBot="1" x14ac:dyDescent="0.4">
      <c r="A2">
        <f>Athletes!B8</f>
        <v>101</v>
      </c>
      <c r="B2" t="str">
        <f>Athletes!C8</f>
        <v>U11G</v>
      </c>
      <c r="C2" t="str">
        <f>Athletes!D8</f>
        <v>U11G BAC</v>
      </c>
      <c r="D2" t="str">
        <f>Athletes!E8</f>
        <v>Imogen</v>
      </c>
      <c r="E2" t="str">
        <f>Athletes!F8</f>
        <v>Drew</v>
      </c>
      <c r="F2" s="1" t="s">
        <v>6</v>
      </c>
      <c r="G2" s="96">
        <f>COUNTIF('U11G.Tr'!A:Q,Admin!$A2)</f>
        <v>1</v>
      </c>
      <c r="H2" s="96">
        <f>COUNTIF('U11G.Relay'!A:R,Admin!$A2)</f>
        <v>1</v>
      </c>
      <c r="I2" s="96">
        <f>COUNTIF('U11G.F'!A:CP,Admin!$A2)</f>
        <v>3</v>
      </c>
      <c r="J2" t="s">
        <v>525</v>
      </c>
      <c r="P2" t="s">
        <v>96</v>
      </c>
      <c r="Q2" s="65" t="s">
        <v>98</v>
      </c>
      <c r="T2" t="s">
        <v>97</v>
      </c>
      <c r="U2" t="s">
        <v>99</v>
      </c>
    </row>
    <row r="3" spans="1:21" ht="15.5" thickTop="1" thickBot="1" x14ac:dyDescent="0.4">
      <c r="A3">
        <f>Athletes!B9</f>
        <v>102</v>
      </c>
      <c r="B3" t="str">
        <f>Athletes!C9</f>
        <v>U11G</v>
      </c>
      <c r="C3" t="str">
        <f>Athletes!D9</f>
        <v>U11G BAC</v>
      </c>
      <c r="D3" t="str">
        <f>Athletes!E9</f>
        <v>Amy</v>
      </c>
      <c r="E3" t="str">
        <f>Athletes!F9</f>
        <v>Shephard</v>
      </c>
      <c r="F3" s="1" t="s">
        <v>6</v>
      </c>
      <c r="G3" s="96">
        <f>COUNTIF('U11G.Tr'!A:Q,Admin!$A3)</f>
        <v>1</v>
      </c>
      <c r="H3" s="96">
        <f>COUNTIF('U11G.Relay'!A:R,Admin!$A3)</f>
        <v>1</v>
      </c>
      <c r="I3" s="96">
        <f>COUNTIF('U11G.F'!A:CP,Admin!$A3)</f>
        <v>3</v>
      </c>
      <c r="L3" s="94" t="s">
        <v>166</v>
      </c>
      <c r="O3" t="s">
        <v>100</v>
      </c>
      <c r="P3" t="s">
        <v>44</v>
      </c>
      <c r="Q3" t="s">
        <v>71</v>
      </c>
      <c r="S3" t="s">
        <v>101</v>
      </c>
      <c r="T3" t="s">
        <v>44</v>
      </c>
    </row>
    <row r="4" spans="1:21" ht="15.5" thickTop="1" thickBot="1" x14ac:dyDescent="0.4">
      <c r="A4">
        <f>Athletes!B10</f>
        <v>103</v>
      </c>
      <c r="B4" t="str">
        <f>Athletes!C10</f>
        <v>U11G</v>
      </c>
      <c r="C4" t="str">
        <f>Athletes!D10</f>
        <v>U11G BAC</v>
      </c>
      <c r="D4" t="str">
        <f>Athletes!E10</f>
        <v>Indigo</v>
      </c>
      <c r="E4" t="str">
        <f>Athletes!F10</f>
        <v>Wilder</v>
      </c>
      <c r="F4" s="1" t="s">
        <v>6</v>
      </c>
      <c r="G4" s="96">
        <f>COUNTIF('U11G.Tr'!A:Q,Admin!$A4)</f>
        <v>1</v>
      </c>
      <c r="H4" s="96">
        <f>COUNTIF('U11G.Relay'!A:R,Admin!$A4)</f>
        <v>1</v>
      </c>
      <c r="I4" s="96">
        <f>COUNTIF('U11G.F'!A:CP,Admin!$A4)</f>
        <v>3</v>
      </c>
      <c r="J4" t="s">
        <v>525</v>
      </c>
      <c r="L4" s="142" t="s">
        <v>167</v>
      </c>
      <c r="M4" s="143"/>
      <c r="N4" s="143"/>
      <c r="P4">
        <v>1</v>
      </c>
      <c r="Q4">
        <v>12</v>
      </c>
      <c r="T4">
        <v>1</v>
      </c>
      <c r="U4">
        <v>12</v>
      </c>
    </row>
    <row r="5" spans="1:21" ht="15.5" thickTop="1" thickBot="1" x14ac:dyDescent="0.4">
      <c r="A5">
        <f>Athletes!B11</f>
        <v>104</v>
      </c>
      <c r="B5" t="str">
        <f>Athletes!C11</f>
        <v>U11G</v>
      </c>
      <c r="C5" t="str">
        <f>Athletes!D11</f>
        <v>U11G BAC</v>
      </c>
      <c r="D5" t="str">
        <f>Athletes!E11</f>
        <v>Tilly</v>
      </c>
      <c r="E5" t="str">
        <f>Athletes!F11</f>
        <v>Lewis</v>
      </c>
      <c r="F5" s="1" t="s">
        <v>6</v>
      </c>
      <c r="G5" s="96">
        <f>COUNTIF('U11G.Tr'!A:Q,Admin!$A5)</f>
        <v>0</v>
      </c>
      <c r="H5" s="96">
        <f>COUNTIF('U11G.Relay'!A:R,Admin!$A5)</f>
        <v>0</v>
      </c>
      <c r="I5" s="96">
        <f>COUNTIF('U11G.F'!A:CP,Admin!$A5)</f>
        <v>0</v>
      </c>
      <c r="J5" s="65"/>
      <c r="L5" s="143"/>
      <c r="M5" s="143"/>
      <c r="N5" s="143"/>
      <c r="P5">
        <v>2</v>
      </c>
      <c r="Q5">
        <v>11</v>
      </c>
      <c r="T5">
        <v>2</v>
      </c>
      <c r="U5">
        <v>10</v>
      </c>
    </row>
    <row r="6" spans="1:21" ht="15.5" thickTop="1" thickBot="1" x14ac:dyDescent="0.4">
      <c r="A6">
        <f>Athletes!B12</f>
        <v>105</v>
      </c>
      <c r="B6" t="str">
        <f>Athletes!C12</f>
        <v>U11G</v>
      </c>
      <c r="C6" t="str">
        <f>Athletes!D12</f>
        <v>U11G BAC</v>
      </c>
      <c r="D6" t="str">
        <f>Athletes!E12</f>
        <v>Gracie</v>
      </c>
      <c r="E6" t="str">
        <f>Athletes!F12</f>
        <v>Crawford</v>
      </c>
      <c r="F6" s="1" t="s">
        <v>6</v>
      </c>
      <c r="G6" s="96">
        <f>COUNTIF('U11G.Tr'!A:Q,Admin!$A6)</f>
        <v>1</v>
      </c>
      <c r="H6" s="96">
        <f>COUNTIF('U11G.Relay'!A:R,Admin!$A6)</f>
        <v>1</v>
      </c>
      <c r="I6" s="96">
        <f>COUNTIF('U11G.F'!A:CP,Admin!$A6)</f>
        <v>3</v>
      </c>
      <c r="L6" s="143"/>
      <c r="M6" s="143"/>
      <c r="N6" s="143"/>
      <c r="P6">
        <v>3</v>
      </c>
      <c r="Q6">
        <v>10</v>
      </c>
      <c r="T6">
        <v>3</v>
      </c>
      <c r="U6">
        <v>8</v>
      </c>
    </row>
    <row r="7" spans="1:21" ht="15.5" thickTop="1" thickBot="1" x14ac:dyDescent="0.4">
      <c r="A7">
        <f>Athletes!B13</f>
        <v>106</v>
      </c>
      <c r="B7" t="str">
        <f>Athletes!C13</f>
        <v>U11G</v>
      </c>
      <c r="C7" t="str">
        <f>Athletes!D13</f>
        <v>U11G BAC</v>
      </c>
      <c r="D7" t="str">
        <f>Athletes!E13</f>
        <v>Zara</v>
      </c>
      <c r="E7" t="str">
        <f>Athletes!F13</f>
        <v>Loveridge</v>
      </c>
      <c r="F7" s="1" t="s">
        <v>6</v>
      </c>
      <c r="G7" s="96">
        <f>COUNTIF('U11G.Tr'!A:Q,Admin!$A7)</f>
        <v>0</v>
      </c>
      <c r="H7" s="96">
        <f>COUNTIF('U11G.Relay'!A:R,Admin!$A7)</f>
        <v>0</v>
      </c>
      <c r="I7" s="96">
        <f>COUNTIF('U11G.F'!A:CP,Admin!$A7)</f>
        <v>0</v>
      </c>
      <c r="L7" s="143"/>
      <c r="M7" s="143"/>
      <c r="N7" s="143"/>
      <c r="P7">
        <v>4</v>
      </c>
      <c r="Q7">
        <v>9</v>
      </c>
      <c r="T7">
        <v>4</v>
      </c>
      <c r="U7">
        <v>6</v>
      </c>
    </row>
    <row r="8" spans="1:21" ht="15.5" thickTop="1" thickBot="1" x14ac:dyDescent="0.4">
      <c r="A8">
        <f>Athletes!B14</f>
        <v>107</v>
      </c>
      <c r="B8" t="str">
        <f>Athletes!C14</f>
        <v>U11G</v>
      </c>
      <c r="C8" t="str">
        <f>Athletes!D14</f>
        <v>U11G BAC</v>
      </c>
      <c r="D8" t="str">
        <f>Athletes!E14</f>
        <v>Skye</v>
      </c>
      <c r="E8" t="str">
        <f>Athletes!F14</f>
        <v>Rees</v>
      </c>
      <c r="F8" s="1" t="s">
        <v>6</v>
      </c>
      <c r="G8" s="96">
        <f>COUNTIF('U11G.Tr'!A:Q,Admin!$A8)</f>
        <v>1</v>
      </c>
      <c r="H8" s="96">
        <f>COUNTIF('U11G.Relay'!A:R,Admin!$A8)</f>
        <v>0</v>
      </c>
      <c r="I8" s="96">
        <f>COUNTIF('U11G.F'!A:CP,Admin!$A8)</f>
        <v>3</v>
      </c>
      <c r="L8" s="143"/>
      <c r="M8" s="143"/>
      <c r="N8" s="143"/>
      <c r="P8">
        <v>5</v>
      </c>
      <c r="Q8">
        <v>8</v>
      </c>
      <c r="T8">
        <v>5</v>
      </c>
      <c r="U8">
        <v>4</v>
      </c>
    </row>
    <row r="9" spans="1:21" ht="15.5" thickTop="1" thickBot="1" x14ac:dyDescent="0.4">
      <c r="A9">
        <f>Athletes!B15</f>
        <v>108</v>
      </c>
      <c r="B9" t="str">
        <f>Athletes!C15</f>
        <v>U11G</v>
      </c>
      <c r="C9" t="str">
        <f>Athletes!D15</f>
        <v>U11G BAC</v>
      </c>
      <c r="D9" t="str">
        <f>Athletes!E15</f>
        <v>Nora</v>
      </c>
      <c r="E9" t="str">
        <f>Athletes!F15</f>
        <v>Kenzi</v>
      </c>
      <c r="F9" s="1" t="s">
        <v>6</v>
      </c>
      <c r="G9" s="96">
        <f>COUNTIF('U11G.Tr'!A:Q,Admin!$A9)</f>
        <v>1</v>
      </c>
      <c r="H9" s="96">
        <f>COUNTIF('U11G.Relay'!A:R,Admin!$A9)</f>
        <v>0</v>
      </c>
      <c r="I9" s="96">
        <f>COUNTIF('U11G.F'!A:CP,Admin!$A9)</f>
        <v>3</v>
      </c>
      <c r="L9" s="143"/>
      <c r="M9" s="143"/>
      <c r="N9" s="143"/>
      <c r="P9">
        <v>6</v>
      </c>
      <c r="Q9">
        <v>7</v>
      </c>
      <c r="T9">
        <v>6</v>
      </c>
      <c r="U9">
        <v>2</v>
      </c>
    </row>
    <row r="10" spans="1:21" ht="15.5" thickTop="1" thickBot="1" x14ac:dyDescent="0.4">
      <c r="A10">
        <f>Athletes!B16</f>
        <v>109</v>
      </c>
      <c r="B10" t="str">
        <f>Athletes!C16</f>
        <v>U11G</v>
      </c>
      <c r="C10" t="str">
        <f>Athletes!D16</f>
        <v>U11G BAC</v>
      </c>
      <c r="D10" t="str">
        <f>Athletes!E16</f>
        <v>April</v>
      </c>
      <c r="E10" t="str">
        <f>Athletes!F16</f>
        <v>Kirby</v>
      </c>
      <c r="F10" s="1" t="s">
        <v>6</v>
      </c>
      <c r="G10" s="96">
        <f>COUNTIF('U11G.Tr'!A:Q,Admin!$A10)</f>
        <v>0</v>
      </c>
      <c r="H10" s="96">
        <f>COUNTIF('U11G.Relay'!A:R,Admin!$A10)</f>
        <v>0</v>
      </c>
      <c r="I10" s="96">
        <f>COUNTIF('U11G.F'!A:CP,Admin!$A10)</f>
        <v>0</v>
      </c>
      <c r="L10" s="143"/>
      <c r="M10" s="143"/>
      <c r="N10" s="143"/>
      <c r="P10">
        <v>7</v>
      </c>
      <c r="Q10">
        <v>6</v>
      </c>
    </row>
    <row r="11" spans="1:21" ht="15.5" thickTop="1" thickBot="1" x14ac:dyDescent="0.4">
      <c r="A11">
        <f>Athletes!B17</f>
        <v>110</v>
      </c>
      <c r="B11" t="str">
        <f>Athletes!C17</f>
        <v>U11G</v>
      </c>
      <c r="C11" t="str">
        <f>Athletes!D17</f>
        <v>U11G BAC</v>
      </c>
      <c r="D11" t="str">
        <f>Athletes!E17</f>
        <v>Hanalei</v>
      </c>
      <c r="E11" t="str">
        <f>Athletes!F17</f>
        <v>Whittam</v>
      </c>
      <c r="F11" s="1" t="s">
        <v>6</v>
      </c>
      <c r="G11" s="96">
        <f>COUNTIF('U11G.Tr'!A:Q,Admin!$A11)</f>
        <v>1</v>
      </c>
      <c r="H11" s="96">
        <f>COUNTIF('U11G.Relay'!A:R,Admin!$A11)</f>
        <v>1</v>
      </c>
      <c r="I11" s="96">
        <f>COUNTIF('U11G.F'!A:CP,Admin!$A11)</f>
        <v>3</v>
      </c>
      <c r="L11" s="143"/>
      <c r="M11" s="143"/>
      <c r="N11" s="143"/>
      <c r="P11">
        <v>8</v>
      </c>
      <c r="Q11">
        <v>5</v>
      </c>
    </row>
    <row r="12" spans="1:21" ht="15.5" thickTop="1" thickBot="1" x14ac:dyDescent="0.4">
      <c r="A12">
        <f>Athletes!B18</f>
        <v>111</v>
      </c>
      <c r="B12" t="str">
        <f>Athletes!C18</f>
        <v>U11G</v>
      </c>
      <c r="C12" t="str">
        <f>Athletes!D18</f>
        <v>U11G BAC</v>
      </c>
      <c r="D12" t="str">
        <f>Athletes!E18</f>
        <v>Jasmine</v>
      </c>
      <c r="E12" t="str">
        <f>Athletes!F18</f>
        <v>Williams</v>
      </c>
      <c r="F12" s="1" t="s">
        <v>6</v>
      </c>
      <c r="G12" s="96">
        <f>COUNTIF('U11G.Tr'!A:Q,Admin!$A12)</f>
        <v>1</v>
      </c>
      <c r="H12" s="96">
        <f>COUNTIF('U11G.Relay'!A:R,Admin!$A12)</f>
        <v>1</v>
      </c>
      <c r="I12" s="96">
        <f>COUNTIF('U11G.F'!A:CP,Admin!$A12)</f>
        <v>3</v>
      </c>
      <c r="L12" s="143"/>
      <c r="M12" s="143"/>
      <c r="N12" s="143"/>
      <c r="P12">
        <v>9</v>
      </c>
      <c r="Q12">
        <v>4</v>
      </c>
      <c r="T12" t="s">
        <v>104</v>
      </c>
    </row>
    <row r="13" spans="1:21" ht="15.5" thickTop="1" thickBot="1" x14ac:dyDescent="0.4">
      <c r="A13">
        <f>Athletes!B19</f>
        <v>112</v>
      </c>
      <c r="B13" t="str">
        <f>Athletes!C19</f>
        <v>U11G</v>
      </c>
      <c r="C13" t="str">
        <f>Athletes!D19</f>
        <v>U11G BAC</v>
      </c>
      <c r="D13" t="str">
        <f>Athletes!E19</f>
        <v>Florence</v>
      </c>
      <c r="E13" t="str">
        <f>Athletes!F19</f>
        <v>Bailey-Pierce</v>
      </c>
      <c r="F13" s="1" t="s">
        <v>6</v>
      </c>
      <c r="G13" s="96">
        <f>COUNTIF('U11G.Tr'!A:Q,Admin!$A13)</f>
        <v>0</v>
      </c>
      <c r="H13" s="96">
        <f>COUNTIF('U11G.Relay'!A:R,Admin!$A13)</f>
        <v>0</v>
      </c>
      <c r="I13" s="96">
        <f>COUNTIF('U11G.F'!A:CP,Admin!$A13)</f>
        <v>0</v>
      </c>
      <c r="L13" s="143"/>
      <c r="M13" s="143"/>
      <c r="N13" s="143"/>
      <c r="P13">
        <v>10</v>
      </c>
      <c r="Q13">
        <v>3</v>
      </c>
      <c r="T13" t="s">
        <v>105</v>
      </c>
    </row>
    <row r="14" spans="1:21" ht="15.5" thickTop="1" thickBot="1" x14ac:dyDescent="0.4">
      <c r="A14">
        <f>Athletes!B20</f>
        <v>113</v>
      </c>
      <c r="B14" t="str">
        <f>Athletes!C20</f>
        <v>U11G</v>
      </c>
      <c r="C14" t="str">
        <f>Athletes!D20</f>
        <v>U11G BAC</v>
      </c>
      <c r="D14" t="str">
        <f>Athletes!E20</f>
        <v>Evie</v>
      </c>
      <c r="E14" t="str">
        <f>Athletes!F20</f>
        <v>Anderson</v>
      </c>
      <c r="F14" s="1" t="s">
        <v>6</v>
      </c>
      <c r="G14" s="96">
        <f>COUNTIF('U11G.Tr'!A:Q,Admin!$A14)</f>
        <v>0</v>
      </c>
      <c r="H14" s="96">
        <f>COUNTIF('U11G.Relay'!A:R,Admin!$A14)</f>
        <v>0</v>
      </c>
      <c r="I14" s="96">
        <f>COUNTIF('U11G.F'!A:CP,Admin!$A14)</f>
        <v>0</v>
      </c>
      <c r="L14" s="143"/>
      <c r="M14" s="143"/>
      <c r="N14" s="143"/>
      <c r="P14">
        <v>11</v>
      </c>
      <c r="Q14">
        <v>2</v>
      </c>
      <c r="T14" t="s">
        <v>106</v>
      </c>
    </row>
    <row r="15" spans="1:21" ht="15.5" thickTop="1" thickBot="1" x14ac:dyDescent="0.4">
      <c r="A15">
        <f>Athletes!B21</f>
        <v>114</v>
      </c>
      <c r="B15" t="str">
        <f>Athletes!C21</f>
        <v>U11G</v>
      </c>
      <c r="C15" t="str">
        <f>Athletes!D21</f>
        <v>U11G BAC</v>
      </c>
      <c r="D15" t="str">
        <f>Athletes!E21</f>
        <v>Harriet</v>
      </c>
      <c r="E15" t="str">
        <f>Athletes!F21</f>
        <v>Dunn</v>
      </c>
      <c r="F15" s="1" t="s">
        <v>6</v>
      </c>
      <c r="G15" s="96">
        <f>COUNTIF('U11G.Tr'!A:Q,Admin!$A15)</f>
        <v>0</v>
      </c>
      <c r="H15" s="96">
        <f>COUNTIF('U11G.Relay'!A:R,Admin!$A15)</f>
        <v>0</v>
      </c>
      <c r="I15" s="96">
        <f>COUNTIF('U11G.F'!A:CP,Admin!$A15)</f>
        <v>0</v>
      </c>
      <c r="L15" s="143"/>
      <c r="M15" s="143"/>
      <c r="N15" s="143"/>
      <c r="P15">
        <v>12</v>
      </c>
      <c r="Q15">
        <v>1</v>
      </c>
    </row>
    <row r="16" spans="1:21" ht="15.5" thickTop="1" thickBot="1" x14ac:dyDescent="0.4">
      <c r="A16">
        <f>Athletes!B22</f>
        <v>115</v>
      </c>
      <c r="B16" t="str">
        <f>Athletes!C22</f>
        <v>U11G</v>
      </c>
      <c r="C16" t="str">
        <f>Athletes!D22</f>
        <v>U11G BAC</v>
      </c>
      <c r="D16" t="str">
        <f>Athletes!E22</f>
        <v>Kaya</v>
      </c>
      <c r="E16" t="str">
        <f>Athletes!F22</f>
        <v>Atie</v>
      </c>
      <c r="F16" s="1" t="s">
        <v>6</v>
      </c>
      <c r="G16" s="96">
        <f>COUNTIF('U11G.Tr'!A:Q,Admin!$A16)</f>
        <v>1</v>
      </c>
      <c r="H16" s="96">
        <f>COUNTIF('U11G.Relay'!A:R,Admin!$A16)</f>
        <v>1</v>
      </c>
      <c r="I16" s="96">
        <f>COUNTIF('U11G.F'!A:CP,Admin!$A16)</f>
        <v>3</v>
      </c>
      <c r="L16" s="143"/>
      <c r="M16" s="143"/>
      <c r="N16" s="143"/>
    </row>
    <row r="17" spans="1:14" ht="15.5" thickTop="1" thickBot="1" x14ac:dyDescent="0.4">
      <c r="A17">
        <f>Athletes!B23</f>
        <v>116</v>
      </c>
      <c r="B17" t="str">
        <f>Athletes!C23</f>
        <v>U11B</v>
      </c>
      <c r="C17" t="str">
        <f>Athletes!D23</f>
        <v>U11B BAC</v>
      </c>
      <c r="D17" t="str">
        <f>Athletes!E23</f>
        <v>Warner</v>
      </c>
      <c r="E17" t="str">
        <f>Athletes!F23</f>
        <v>Peaty</v>
      </c>
      <c r="F17" s="1" t="s">
        <v>6</v>
      </c>
      <c r="G17" s="96">
        <f>COUNTIF('U11B.Tr'!A:Q,Admin!$A17)</f>
        <v>1</v>
      </c>
      <c r="H17" s="96">
        <f>COUNTIF('U11B.Relay'!A:R,Admin!$A17)</f>
        <v>0</v>
      </c>
      <c r="I17" s="96">
        <f>COUNTIF('U11B.F'!A:CP,Admin!$A17)</f>
        <v>3</v>
      </c>
      <c r="L17" s="143"/>
      <c r="M17" s="143"/>
      <c r="N17" s="143"/>
    </row>
    <row r="18" spans="1:14" ht="15.5" thickTop="1" thickBot="1" x14ac:dyDescent="0.4">
      <c r="A18">
        <f>Athletes!B24</f>
        <v>117</v>
      </c>
      <c r="B18" t="str">
        <f>Athletes!C24</f>
        <v>U11B</v>
      </c>
      <c r="C18" t="str">
        <f>Athletes!D24</f>
        <v>U11B BAC</v>
      </c>
      <c r="D18" t="str">
        <f>Athletes!E24</f>
        <v>Anderson</v>
      </c>
      <c r="E18" t="str">
        <f>Athletes!F24</f>
        <v>Peaty</v>
      </c>
      <c r="F18" s="1" t="s">
        <v>6</v>
      </c>
      <c r="G18" s="96">
        <f>COUNTIF('U11B.Tr'!A:Q,Admin!$A18)</f>
        <v>0</v>
      </c>
      <c r="H18" s="96">
        <f>COUNTIF('U11B.Relay'!A:R,Admin!$A18)</f>
        <v>0</v>
      </c>
      <c r="I18" s="96">
        <f>COUNTIF('U11B.F'!A:CP,Admin!$A18)</f>
        <v>0</v>
      </c>
      <c r="L18" s="143"/>
      <c r="M18" s="143"/>
      <c r="N18" s="143"/>
    </row>
    <row r="19" spans="1:14" ht="15.5" thickTop="1" thickBot="1" x14ac:dyDescent="0.4">
      <c r="A19">
        <f>Athletes!B25</f>
        <v>118</v>
      </c>
      <c r="B19" t="str">
        <f>Athletes!C25</f>
        <v>U11B</v>
      </c>
      <c r="C19" t="str">
        <f>Athletes!D25</f>
        <v>U11B BAC</v>
      </c>
      <c r="D19" t="str">
        <f>Athletes!E25</f>
        <v>Haden</v>
      </c>
      <c r="E19" t="str">
        <f>Athletes!F25</f>
        <v>McDade</v>
      </c>
      <c r="F19" s="1" t="s">
        <v>6</v>
      </c>
      <c r="G19" s="96">
        <f>COUNTIF('U11B.Tr'!A:Q,Admin!$A19)</f>
        <v>1</v>
      </c>
      <c r="H19" s="96">
        <f>COUNTIF('U11B.Relay'!A:R,Admin!$A19)</f>
        <v>1</v>
      </c>
      <c r="I19" s="96">
        <f>COUNTIF('U11B.F'!A:CP,Admin!$A19)</f>
        <v>3</v>
      </c>
    </row>
    <row r="20" spans="1:14" ht="15.5" thickTop="1" thickBot="1" x14ac:dyDescent="0.4">
      <c r="A20">
        <f>Athletes!B26</f>
        <v>119</v>
      </c>
      <c r="B20" t="str">
        <f>Athletes!C26</f>
        <v>U11B</v>
      </c>
      <c r="C20" t="str">
        <f>Athletes!D26</f>
        <v>U11B BAC</v>
      </c>
      <c r="D20" t="str">
        <f>Athletes!E26</f>
        <v>Jayton</v>
      </c>
      <c r="E20" t="str">
        <f>Athletes!F26</f>
        <v>Welsh</v>
      </c>
      <c r="F20" s="1" t="s">
        <v>6</v>
      </c>
      <c r="G20" s="96">
        <f>COUNTIF('U11B.Tr'!A:Q,Admin!$A20)</f>
        <v>1</v>
      </c>
      <c r="H20" s="96">
        <f>COUNTIF('U11B.Relay'!A:R,Admin!$A20)</f>
        <v>1</v>
      </c>
      <c r="I20" s="96">
        <f>COUNTIF('U11B.F'!A:CP,Admin!$A20)</f>
        <v>3</v>
      </c>
    </row>
    <row r="21" spans="1:14" ht="16.5" thickTop="1" thickBot="1" x14ac:dyDescent="0.4">
      <c r="A21">
        <f>Athletes!B27</f>
        <v>120</v>
      </c>
      <c r="B21" t="str">
        <f>Athletes!C27</f>
        <v>U11B</v>
      </c>
      <c r="C21" t="str">
        <f>Athletes!D27</f>
        <v>U11B BAC</v>
      </c>
      <c r="D21" t="str">
        <f>Athletes!E27</f>
        <v>Dylan</v>
      </c>
      <c r="E21" t="str">
        <f>Athletes!F27</f>
        <v>Everett</v>
      </c>
      <c r="F21" s="1" t="s">
        <v>6</v>
      </c>
      <c r="G21" s="96">
        <f>COUNTIF('U11B.Tr'!A:Q,Admin!$A21)</f>
        <v>1</v>
      </c>
      <c r="H21" s="96">
        <f>COUNTIF('U11B.Relay'!A:R,Admin!$A21)</f>
        <v>1</v>
      </c>
      <c r="I21" s="96">
        <f>COUNTIF('U11B.F'!A:CP,Admin!$A21)</f>
        <v>3</v>
      </c>
      <c r="L21" s="102" t="s">
        <v>176</v>
      </c>
    </row>
    <row r="22" spans="1:14" ht="15.5" thickTop="1" thickBot="1" x14ac:dyDescent="0.4">
      <c r="A22">
        <f>Athletes!B28</f>
        <v>121</v>
      </c>
      <c r="B22" t="str">
        <f>Athletes!C28</f>
        <v>U11B</v>
      </c>
      <c r="C22" t="str">
        <f>Athletes!D28</f>
        <v>U11B BAC</v>
      </c>
      <c r="D22" t="str">
        <f>Athletes!E28</f>
        <v>Theo</v>
      </c>
      <c r="E22" t="str">
        <f>Athletes!F28</f>
        <v>Savage</v>
      </c>
      <c r="F22" s="1" t="s">
        <v>6</v>
      </c>
      <c r="G22" s="96">
        <f>COUNTIF('U11B.Tr'!A:Q,Admin!$A22)</f>
        <v>0</v>
      </c>
      <c r="H22" s="96">
        <f>COUNTIF('U11B.Relay'!A:R,Admin!$A22)</f>
        <v>0</v>
      </c>
      <c r="I22" s="96">
        <f>COUNTIF('U11B.F'!A:CP,Admin!$A22)</f>
        <v>0</v>
      </c>
      <c r="L22" s="38" t="s">
        <v>181</v>
      </c>
      <c r="M22" s="103">
        <v>45658</v>
      </c>
    </row>
    <row r="23" spans="1:14" ht="15.5" thickTop="1" thickBot="1" x14ac:dyDescent="0.4">
      <c r="A23">
        <f>Athletes!B29</f>
        <v>122</v>
      </c>
      <c r="B23" t="str">
        <f>Athletes!C29</f>
        <v>U11B</v>
      </c>
      <c r="C23" t="str">
        <f>Athletes!D29</f>
        <v>U11B BAC</v>
      </c>
      <c r="D23" t="str">
        <f>Athletes!E29</f>
        <v>Charlie</v>
      </c>
      <c r="E23" t="str">
        <f>Athletes!F29</f>
        <v>Tonge</v>
      </c>
      <c r="F23" s="1" t="s">
        <v>6</v>
      </c>
      <c r="G23" s="96">
        <f>COUNTIF('U11B.Tr'!A:Q,Admin!$A23)</f>
        <v>0</v>
      </c>
      <c r="H23" s="96">
        <f>COUNTIF('U11B.Relay'!A:R,Admin!$A23)</f>
        <v>0</v>
      </c>
      <c r="I23" s="96">
        <f>COUNTIF('U11B.F'!A:CP,Admin!$A23)</f>
        <v>0</v>
      </c>
      <c r="L23" s="34">
        <v>45658</v>
      </c>
      <c r="M23" t="s">
        <v>177</v>
      </c>
    </row>
    <row r="24" spans="1:14" ht="15.5" thickTop="1" thickBot="1" x14ac:dyDescent="0.4">
      <c r="A24">
        <f>Athletes!B30</f>
        <v>123</v>
      </c>
      <c r="B24" t="str">
        <f>Athletes!C30</f>
        <v>U11B</v>
      </c>
      <c r="C24" t="str">
        <f>Athletes!D30</f>
        <v>U11B BAC</v>
      </c>
      <c r="D24" t="str">
        <f>Athletes!E30</f>
        <v>George</v>
      </c>
      <c r="E24" t="str">
        <f>Athletes!F30</f>
        <v>Jenkins</v>
      </c>
      <c r="F24" s="1" t="s">
        <v>6</v>
      </c>
      <c r="G24" s="96">
        <f>COUNTIF('U11B.Tr'!A:Q,Admin!$A24)</f>
        <v>1</v>
      </c>
      <c r="H24" s="96">
        <f>COUNTIF('U11B.Relay'!A:R,Admin!$A24)</f>
        <v>1</v>
      </c>
      <c r="I24" s="96">
        <f>COUNTIF('U11B.F'!A:CP,Admin!$A24)</f>
        <v>3</v>
      </c>
      <c r="M24" t="s">
        <v>178</v>
      </c>
    </row>
    <row r="25" spans="1:14" ht="15.5" thickTop="1" thickBot="1" x14ac:dyDescent="0.4">
      <c r="A25">
        <f>Athletes!B31</f>
        <v>124</v>
      </c>
      <c r="B25" t="str">
        <f>Athletes!C31</f>
        <v>U11B</v>
      </c>
      <c r="C25" t="str">
        <f>Athletes!D31</f>
        <v>U11B BAC</v>
      </c>
      <c r="D25" t="str">
        <f>Athletes!E31</f>
        <v>Fred</v>
      </c>
      <c r="E25" t="str">
        <f>Athletes!F31</f>
        <v>Syrett</v>
      </c>
      <c r="F25" s="1" t="s">
        <v>6</v>
      </c>
      <c r="G25" s="96">
        <f>COUNTIF('U11B.Tr'!A:Q,Admin!$A25)</f>
        <v>0</v>
      </c>
      <c r="H25" s="96">
        <f>COUNTIF('U11B.Relay'!A:R,Admin!$A25)</f>
        <v>0</v>
      </c>
      <c r="I25" s="96">
        <f>COUNTIF('U11B.F'!A:CP,Admin!$A25)</f>
        <v>0</v>
      </c>
      <c r="M25" t="s">
        <v>179</v>
      </c>
    </row>
    <row r="26" spans="1:14" ht="15.5" thickTop="1" thickBot="1" x14ac:dyDescent="0.4">
      <c r="A26">
        <f>Athletes!B32</f>
        <v>125</v>
      </c>
      <c r="B26" t="str">
        <f>Athletes!C32</f>
        <v>U11B</v>
      </c>
      <c r="C26" t="str">
        <f>Athletes!D32</f>
        <v>U11B BAC</v>
      </c>
      <c r="D26" t="str">
        <f>Athletes!E32</f>
        <v>Leo</v>
      </c>
      <c r="E26" t="str">
        <f>Athletes!F32</f>
        <v>Sims</v>
      </c>
      <c r="F26" s="1" t="s">
        <v>6</v>
      </c>
      <c r="G26" s="96">
        <f>COUNTIF('U11B.Tr'!A:Q,Admin!$A26)</f>
        <v>0</v>
      </c>
      <c r="H26" s="96">
        <f>COUNTIF('U11B.Relay'!A:R,Admin!$A26)</f>
        <v>0</v>
      </c>
      <c r="I26" s="96">
        <f>COUNTIF('U11B.F'!A:CP,Admin!$A26)</f>
        <v>0</v>
      </c>
      <c r="M26" t="s">
        <v>180</v>
      </c>
    </row>
    <row r="27" spans="1:14" ht="15.5" thickTop="1" thickBot="1" x14ac:dyDescent="0.4">
      <c r="A27">
        <f>Athletes!B33</f>
        <v>126</v>
      </c>
      <c r="B27" t="str">
        <f>Athletes!C33</f>
        <v>U11B</v>
      </c>
      <c r="C27" t="str">
        <f>Athletes!D33</f>
        <v>U11B BAC</v>
      </c>
      <c r="D27" t="str">
        <f>Athletes!E33</f>
        <v>Floyd</v>
      </c>
      <c r="E27" t="str">
        <f>Athletes!F33</f>
        <v>Billings</v>
      </c>
      <c r="F27" s="1" t="s">
        <v>6</v>
      </c>
      <c r="G27" s="96">
        <f>COUNTIF('U11B.Tr'!A:Q,Admin!$A27)</f>
        <v>1</v>
      </c>
      <c r="H27" s="96">
        <f>COUNTIF('U11B.Relay'!A:R,Admin!$A27)</f>
        <v>1</v>
      </c>
      <c r="I27" s="96">
        <f>COUNTIF('U11B.F'!A:CP,Admin!$A27)</f>
        <v>3</v>
      </c>
      <c r="M27" s="65" t="s">
        <v>182</v>
      </c>
    </row>
    <row r="28" spans="1:14" ht="15.5" thickTop="1" thickBot="1" x14ac:dyDescent="0.4">
      <c r="A28">
        <f>Athletes!B34</f>
        <v>127</v>
      </c>
      <c r="B28" t="str">
        <f>Athletes!C34</f>
        <v>U11B</v>
      </c>
      <c r="C28" t="str">
        <f>Athletes!D34</f>
        <v>U11B BAC</v>
      </c>
      <c r="D28" t="str">
        <f>Athletes!E34</f>
        <v>Seth</v>
      </c>
      <c r="E28" t="str">
        <f>Athletes!F34</f>
        <v>Jackson</v>
      </c>
      <c r="F28" s="1" t="s">
        <v>6</v>
      </c>
      <c r="G28" s="96">
        <f>COUNTIF('U11B.Tr'!A:Q,Admin!$A28)</f>
        <v>1</v>
      </c>
      <c r="H28" s="96">
        <f>COUNTIF('U11B.Relay'!A:R,Admin!$A28)</f>
        <v>2</v>
      </c>
      <c r="I28" s="96">
        <f>COUNTIF('U11B.F'!A:CP,Admin!$A28)</f>
        <v>3</v>
      </c>
      <c r="M28" t="s">
        <v>184</v>
      </c>
    </row>
    <row r="29" spans="1:14" ht="15.5" thickTop="1" thickBot="1" x14ac:dyDescent="0.4">
      <c r="A29">
        <f>Athletes!B35</f>
        <v>128</v>
      </c>
      <c r="B29" t="str">
        <f>Athletes!C35</f>
        <v>U11B</v>
      </c>
      <c r="C29" t="str">
        <f>Athletes!D35</f>
        <v>U11B BAC</v>
      </c>
      <c r="D29" t="str">
        <f>Athletes!E35</f>
        <v>Barnaby</v>
      </c>
      <c r="E29" t="str">
        <f>Athletes!F35</f>
        <v>Ward</v>
      </c>
      <c r="F29" s="1" t="s">
        <v>6</v>
      </c>
      <c r="G29" s="96">
        <f>COUNTIF('U11B.Tr'!A:Q,Admin!$A29)</f>
        <v>1</v>
      </c>
      <c r="H29" s="96">
        <f>COUNTIF('U11B.Relay'!A:R,Admin!$A29)</f>
        <v>0</v>
      </c>
      <c r="I29" s="96">
        <f>COUNTIF('U11B.F'!A:CP,Admin!$A29)</f>
        <v>3</v>
      </c>
    </row>
    <row r="30" spans="1:14" ht="15.5" thickTop="1" thickBot="1" x14ac:dyDescent="0.4">
      <c r="A30">
        <f>Athletes!B36</f>
        <v>129</v>
      </c>
      <c r="B30" t="str">
        <f>Athletes!C36</f>
        <v>U11B</v>
      </c>
      <c r="C30" t="str">
        <f>Athletes!D36</f>
        <v>U11B BAC</v>
      </c>
      <c r="D30" t="str">
        <f>Athletes!E36</f>
        <v>Sebastian</v>
      </c>
      <c r="E30" t="str">
        <f>Athletes!F36</f>
        <v>Hancook</v>
      </c>
      <c r="F30" s="1" t="s">
        <v>6</v>
      </c>
      <c r="G30" s="96">
        <f>COUNTIF('U11B.Tr'!A:Q,Admin!$A30)</f>
        <v>0</v>
      </c>
      <c r="H30" s="96">
        <f>COUNTIF('U11B.Relay'!A:R,Admin!$A30)</f>
        <v>0</v>
      </c>
      <c r="I30" s="96">
        <f>COUNTIF('U11B.F'!A:CP,Admin!$A30)</f>
        <v>0</v>
      </c>
    </row>
    <row r="31" spans="1:14" ht="15.5" thickTop="1" thickBot="1" x14ac:dyDescent="0.4">
      <c r="A31">
        <f>Athletes!B37</f>
        <v>130</v>
      </c>
      <c r="B31" t="str">
        <f>Athletes!C37</f>
        <v>U11B</v>
      </c>
      <c r="C31" t="str">
        <f>Athletes!D37</f>
        <v>U11B BAC</v>
      </c>
      <c r="D31" t="str">
        <f>Athletes!E37</f>
        <v>Dylan</v>
      </c>
      <c r="E31" t="str">
        <f>Athletes!F37</f>
        <v>Senior</v>
      </c>
      <c r="F31" s="1" t="s">
        <v>6</v>
      </c>
      <c r="G31" s="96">
        <f>COUNTIF('U11B.Tr'!A:Q,Admin!$A31)</f>
        <v>1</v>
      </c>
      <c r="H31" s="96">
        <f>COUNTIF('U11B.Relay'!A:R,Admin!$A31)</f>
        <v>0</v>
      </c>
      <c r="I31" s="96">
        <f>COUNTIF('U11B.F'!A:CP,Admin!$A31)</f>
        <v>3</v>
      </c>
    </row>
    <row r="32" spans="1:14" ht="15.5" thickTop="1" thickBot="1" x14ac:dyDescent="0.4">
      <c r="A32">
        <f>Athletes!B38</f>
        <v>131</v>
      </c>
      <c r="B32" t="str">
        <f>Athletes!C38</f>
        <v>U13G</v>
      </c>
      <c r="C32" t="str">
        <f>Athletes!D38</f>
        <v>U13G BAC</v>
      </c>
      <c r="D32" t="str">
        <f>Athletes!E38</f>
        <v>Joya</v>
      </c>
      <c r="E32" t="str">
        <f>Athletes!F38</f>
        <v>Martin</v>
      </c>
      <c r="F32" s="1" t="s">
        <v>6</v>
      </c>
      <c r="G32" s="96">
        <f>COUNTIF('U13G.Tr'!A:AB,Admin!$A32)</f>
        <v>0</v>
      </c>
      <c r="H32" s="96">
        <f>COUNTIF('U13G.Relay'!A:AC,Admin!$A32)</f>
        <v>0</v>
      </c>
      <c r="I32" s="96">
        <f>COUNTIF('U13G.F'!A:CP,Admin!$A32)</f>
        <v>0</v>
      </c>
    </row>
    <row r="33" spans="1:9" ht="15.5" thickTop="1" thickBot="1" x14ac:dyDescent="0.4">
      <c r="A33">
        <f>Athletes!B39</f>
        <v>132</v>
      </c>
      <c r="B33" t="str">
        <f>Athletes!C39</f>
        <v>U13G</v>
      </c>
      <c r="C33" t="str">
        <f>Athletes!D39</f>
        <v>U13G BAC</v>
      </c>
      <c r="D33" t="str">
        <f>Athletes!E39</f>
        <v>Imogen</v>
      </c>
      <c r="E33" t="str">
        <f>Athletes!F39</f>
        <v>Savage</v>
      </c>
      <c r="F33" s="1" t="s">
        <v>6</v>
      </c>
      <c r="G33" s="96">
        <f>COUNTIF('U13G.Tr'!A:AB,Admin!$A33)</f>
        <v>0</v>
      </c>
      <c r="H33" s="96">
        <f>COUNTIF('U13G.Relay'!A:AC,Admin!$A33)</f>
        <v>0</v>
      </c>
      <c r="I33" s="96">
        <f>COUNTIF('U13G.F'!A:CP,Admin!$A33)</f>
        <v>0</v>
      </c>
    </row>
    <row r="34" spans="1:9" ht="15.5" thickTop="1" thickBot="1" x14ac:dyDescent="0.4">
      <c r="A34">
        <f>Athletes!B40</f>
        <v>133</v>
      </c>
      <c r="B34" t="str">
        <f>Athletes!C40</f>
        <v>U13G</v>
      </c>
      <c r="C34" t="str">
        <f>Athletes!D40</f>
        <v/>
      </c>
      <c r="D34">
        <f>Athletes!E40</f>
        <v>0</v>
      </c>
      <c r="E34">
        <f>Athletes!F40</f>
        <v>0</v>
      </c>
      <c r="F34" s="1" t="s">
        <v>6</v>
      </c>
      <c r="G34" s="96">
        <f>COUNTIF('U13G.Tr'!A:AB,Admin!$A34)</f>
        <v>0</v>
      </c>
      <c r="H34" s="96">
        <f>COUNTIF('U13G.Relay'!A:AC,Admin!$A34)</f>
        <v>0</v>
      </c>
      <c r="I34" s="96">
        <f>COUNTIF('U13G.F'!A:CP,Admin!$A34)</f>
        <v>0</v>
      </c>
    </row>
    <row r="35" spans="1:9" ht="15.5" thickTop="1" thickBot="1" x14ac:dyDescent="0.4">
      <c r="A35">
        <f>Athletes!B41</f>
        <v>134</v>
      </c>
      <c r="B35" t="str">
        <f>Athletes!C41</f>
        <v>U13G</v>
      </c>
      <c r="C35" t="str">
        <f>Athletes!D41</f>
        <v/>
      </c>
      <c r="D35">
        <f>Athletes!E41</f>
        <v>0</v>
      </c>
      <c r="E35">
        <f>Athletes!F41</f>
        <v>0</v>
      </c>
      <c r="F35" s="1" t="s">
        <v>6</v>
      </c>
      <c r="G35" s="96">
        <f>COUNTIF('U13G.Tr'!A:AB,Admin!$A35)</f>
        <v>0</v>
      </c>
      <c r="H35" s="96">
        <f>COUNTIF('U13G.Relay'!A:AC,Admin!$A35)</f>
        <v>0</v>
      </c>
      <c r="I35" s="96">
        <f>COUNTIF('U13G.F'!A:CP,Admin!$A35)</f>
        <v>0</v>
      </c>
    </row>
    <row r="36" spans="1:9" ht="15.5" thickTop="1" thickBot="1" x14ac:dyDescent="0.4">
      <c r="A36">
        <f>Athletes!B42</f>
        <v>135</v>
      </c>
      <c r="B36" t="str">
        <f>Athletes!C42</f>
        <v>U13G</v>
      </c>
      <c r="C36" t="str">
        <f>Athletes!D42</f>
        <v/>
      </c>
      <c r="D36">
        <f>Athletes!E42</f>
        <v>0</v>
      </c>
      <c r="E36">
        <f>Athletes!F42</f>
        <v>0</v>
      </c>
      <c r="F36" s="1" t="s">
        <v>6</v>
      </c>
      <c r="G36" s="96">
        <f>COUNTIF('U13G.Tr'!A:AB,Admin!$A36)</f>
        <v>0</v>
      </c>
      <c r="H36" s="96">
        <f>COUNTIF('U13G.Relay'!A:AC,Admin!$A36)</f>
        <v>0</v>
      </c>
      <c r="I36" s="96">
        <f>COUNTIF('U13G.F'!A:CP,Admin!$A36)</f>
        <v>0</v>
      </c>
    </row>
    <row r="37" spans="1:9" ht="15.5" thickTop="1" thickBot="1" x14ac:dyDescent="0.4">
      <c r="A37">
        <f>Athletes!B43</f>
        <v>136</v>
      </c>
      <c r="B37" t="str">
        <f>Athletes!C43</f>
        <v>U13G</v>
      </c>
      <c r="C37" t="str">
        <f>Athletes!D43</f>
        <v/>
      </c>
      <c r="D37">
        <f>Athletes!E43</f>
        <v>0</v>
      </c>
      <c r="E37">
        <f>Athletes!F43</f>
        <v>0</v>
      </c>
      <c r="F37" s="1" t="s">
        <v>6</v>
      </c>
      <c r="G37" s="96">
        <f>COUNTIF('U13G.Tr'!A:AB,Admin!$A37)</f>
        <v>0</v>
      </c>
      <c r="H37" s="96">
        <f>COUNTIF('U13G.Relay'!A:AC,Admin!$A37)</f>
        <v>0</v>
      </c>
      <c r="I37" s="96">
        <f>COUNTIF('U13G.F'!A:CP,Admin!$A37)</f>
        <v>0</v>
      </c>
    </row>
    <row r="38" spans="1:9" ht="15.5" thickTop="1" thickBot="1" x14ac:dyDescent="0.4">
      <c r="A38">
        <f>Athletes!B44</f>
        <v>137</v>
      </c>
      <c r="B38" t="str">
        <f>Athletes!C44</f>
        <v>U13G</v>
      </c>
      <c r="C38" t="str">
        <f>Athletes!D44</f>
        <v/>
      </c>
      <c r="D38">
        <f>Athletes!E44</f>
        <v>0</v>
      </c>
      <c r="E38">
        <f>Athletes!F44</f>
        <v>0</v>
      </c>
      <c r="F38" s="1" t="s">
        <v>6</v>
      </c>
      <c r="G38" s="96">
        <f>COUNTIF('U13G.Tr'!A:AB,Admin!$A38)</f>
        <v>0</v>
      </c>
      <c r="H38" s="96">
        <f>COUNTIF('U13G.Relay'!A:AC,Admin!$A38)</f>
        <v>0</v>
      </c>
      <c r="I38" s="96">
        <f>COUNTIF('U13G.F'!A:CP,Admin!$A38)</f>
        <v>0</v>
      </c>
    </row>
    <row r="39" spans="1:9" ht="15.5" thickTop="1" thickBot="1" x14ac:dyDescent="0.4">
      <c r="A39">
        <f>Athletes!B45</f>
        <v>138</v>
      </c>
      <c r="B39" t="str">
        <f>Athletes!C45</f>
        <v>U13G</v>
      </c>
      <c r="C39" t="str">
        <f>Athletes!D45</f>
        <v/>
      </c>
      <c r="D39">
        <f>Athletes!E45</f>
        <v>0</v>
      </c>
      <c r="E39">
        <f>Athletes!F45</f>
        <v>0</v>
      </c>
      <c r="F39" s="1" t="s">
        <v>6</v>
      </c>
      <c r="G39" s="96">
        <f>COUNTIF('U13G.Tr'!A:AB,Admin!$A39)</f>
        <v>0</v>
      </c>
      <c r="H39" s="96">
        <f>COUNTIF('U13G.Relay'!A:AC,Admin!$A39)</f>
        <v>0</v>
      </c>
      <c r="I39" s="96">
        <f>COUNTIF('U13G.F'!A:CP,Admin!$A39)</f>
        <v>0</v>
      </c>
    </row>
    <row r="40" spans="1:9" ht="15.5" thickTop="1" thickBot="1" x14ac:dyDescent="0.4">
      <c r="A40">
        <f>Athletes!B46</f>
        <v>139</v>
      </c>
      <c r="B40" t="str">
        <f>Athletes!C46</f>
        <v>U13G</v>
      </c>
      <c r="C40" t="str">
        <f>Athletes!D46</f>
        <v/>
      </c>
      <c r="D40">
        <f>Athletes!E46</f>
        <v>0</v>
      </c>
      <c r="E40">
        <f>Athletes!F46</f>
        <v>0</v>
      </c>
      <c r="F40" s="1" t="s">
        <v>6</v>
      </c>
      <c r="G40" s="96">
        <f>COUNTIF('U13G.Tr'!A:AB,Admin!$A40)</f>
        <v>0</v>
      </c>
      <c r="H40" s="96">
        <f>COUNTIF('U13G.Relay'!A:AC,Admin!$A40)</f>
        <v>0</v>
      </c>
      <c r="I40" s="96">
        <f>COUNTIF('U13G.F'!A:CP,Admin!$A40)</f>
        <v>0</v>
      </c>
    </row>
    <row r="41" spans="1:9" ht="15.5" thickTop="1" thickBot="1" x14ac:dyDescent="0.4">
      <c r="A41">
        <f>Athletes!B47</f>
        <v>140</v>
      </c>
      <c r="B41" t="str">
        <f>Athletes!C47</f>
        <v>U13G</v>
      </c>
      <c r="C41" t="str">
        <f>Athletes!D47</f>
        <v/>
      </c>
      <c r="D41">
        <f>Athletes!E47</f>
        <v>0</v>
      </c>
      <c r="E41">
        <f>Athletes!F47</f>
        <v>0</v>
      </c>
      <c r="F41" s="1" t="s">
        <v>6</v>
      </c>
      <c r="G41" s="96">
        <f>COUNTIF('U13G.Tr'!A:AB,Admin!$A41)</f>
        <v>0</v>
      </c>
      <c r="H41" s="96">
        <f>COUNTIF('U13G.Relay'!A:AC,Admin!$A41)</f>
        <v>0</v>
      </c>
      <c r="I41" s="96">
        <f>COUNTIF('U13G.F'!A:CP,Admin!$A41)</f>
        <v>0</v>
      </c>
    </row>
    <row r="42" spans="1:9" ht="15.5" thickTop="1" thickBot="1" x14ac:dyDescent="0.4">
      <c r="A42">
        <f>Athletes!B48</f>
        <v>141</v>
      </c>
      <c r="B42" t="str">
        <f>Athletes!C48</f>
        <v>U13G</v>
      </c>
      <c r="C42" t="str">
        <f>Athletes!D48</f>
        <v/>
      </c>
      <c r="D42">
        <f>Athletes!E48</f>
        <v>0</v>
      </c>
      <c r="E42">
        <f>Athletes!F48</f>
        <v>0</v>
      </c>
      <c r="F42" s="1" t="s">
        <v>6</v>
      </c>
      <c r="G42" s="96">
        <f>COUNTIF('U13G.Tr'!A:AB,Admin!$A42)</f>
        <v>0</v>
      </c>
      <c r="H42" s="96">
        <f>COUNTIF('U13G.Relay'!A:AC,Admin!$A42)</f>
        <v>0</v>
      </c>
      <c r="I42" s="96">
        <f>COUNTIF('U13G.F'!A:CP,Admin!$A42)</f>
        <v>0</v>
      </c>
    </row>
    <row r="43" spans="1:9" ht="15.5" thickTop="1" thickBot="1" x14ac:dyDescent="0.4">
      <c r="A43">
        <f>Athletes!B49</f>
        <v>142</v>
      </c>
      <c r="B43" t="str">
        <f>Athletes!C49</f>
        <v>U13G</v>
      </c>
      <c r="C43" t="str">
        <f>Athletes!D49</f>
        <v/>
      </c>
      <c r="D43">
        <f>Athletes!E49</f>
        <v>0</v>
      </c>
      <c r="E43">
        <f>Athletes!F49</f>
        <v>0</v>
      </c>
      <c r="F43" s="1" t="s">
        <v>6</v>
      </c>
      <c r="G43" s="96">
        <f>COUNTIF('U13G.Tr'!A:AB,Admin!$A43)</f>
        <v>0</v>
      </c>
      <c r="H43" s="96">
        <f>COUNTIF('U13G.Relay'!A:AC,Admin!$A43)</f>
        <v>0</v>
      </c>
      <c r="I43" s="96">
        <f>COUNTIF('U13G.F'!A:CP,Admin!$A43)</f>
        <v>0</v>
      </c>
    </row>
    <row r="44" spans="1:9" ht="15.5" thickTop="1" thickBot="1" x14ac:dyDescent="0.4">
      <c r="A44">
        <f>Athletes!B50</f>
        <v>143</v>
      </c>
      <c r="B44" t="str">
        <f>Athletes!C50</f>
        <v>U13G</v>
      </c>
      <c r="C44" t="str">
        <f>Athletes!D50</f>
        <v/>
      </c>
      <c r="D44">
        <f>Athletes!E50</f>
        <v>0</v>
      </c>
      <c r="E44">
        <f>Athletes!F50</f>
        <v>0</v>
      </c>
      <c r="F44" s="1" t="s">
        <v>6</v>
      </c>
      <c r="G44" s="96">
        <f>COUNTIF('U13G.Tr'!A:AB,Admin!$A44)</f>
        <v>0</v>
      </c>
      <c r="H44" s="96">
        <f>COUNTIF('U13G.Relay'!A:AC,Admin!$A44)</f>
        <v>0</v>
      </c>
      <c r="I44" s="96">
        <f>COUNTIF('U13G.F'!A:CP,Admin!$A44)</f>
        <v>0</v>
      </c>
    </row>
    <row r="45" spans="1:9" ht="15.5" thickTop="1" thickBot="1" x14ac:dyDescent="0.4">
      <c r="A45">
        <f>Athletes!B51</f>
        <v>144</v>
      </c>
      <c r="B45" t="str">
        <f>Athletes!C51</f>
        <v>U13G</v>
      </c>
      <c r="C45" t="str">
        <f>Athletes!D51</f>
        <v/>
      </c>
      <c r="D45">
        <f>Athletes!E51</f>
        <v>0</v>
      </c>
      <c r="E45">
        <f>Athletes!F51</f>
        <v>0</v>
      </c>
      <c r="F45" s="1" t="s">
        <v>6</v>
      </c>
      <c r="G45" s="96">
        <f>COUNTIF('U13G.Tr'!A:AB,Admin!$A45)</f>
        <v>0</v>
      </c>
      <c r="H45" s="96">
        <f>COUNTIF('U13G.Relay'!A:AC,Admin!$A45)</f>
        <v>0</v>
      </c>
      <c r="I45" s="96">
        <f>COUNTIF('U13G.F'!A:CP,Admin!$A45)</f>
        <v>0</v>
      </c>
    </row>
    <row r="46" spans="1:9" ht="15.5" thickTop="1" thickBot="1" x14ac:dyDescent="0.4">
      <c r="A46">
        <f>Athletes!B52</f>
        <v>145</v>
      </c>
      <c r="B46" t="str">
        <f>Athletes!C52</f>
        <v>U13G</v>
      </c>
      <c r="C46" t="str">
        <f>Athletes!D52</f>
        <v/>
      </c>
      <c r="D46">
        <f>Athletes!E52</f>
        <v>0</v>
      </c>
      <c r="E46">
        <f>Athletes!F52</f>
        <v>0</v>
      </c>
      <c r="F46" s="1" t="s">
        <v>6</v>
      </c>
      <c r="G46" s="96">
        <f>COUNTIF('U13G.Tr'!A:AB,Admin!$A46)</f>
        <v>0</v>
      </c>
      <c r="H46" s="96">
        <f>COUNTIF('U13G.Relay'!A:AC,Admin!$A46)</f>
        <v>0</v>
      </c>
      <c r="I46" s="96">
        <f>COUNTIF('U13G.F'!A:CP,Admin!$A46)</f>
        <v>0</v>
      </c>
    </row>
    <row r="47" spans="1:9" ht="15.5" thickTop="1" thickBot="1" x14ac:dyDescent="0.4">
      <c r="A47">
        <f>Athletes!B53</f>
        <v>146</v>
      </c>
      <c r="B47" t="str">
        <f>Athletes!C53</f>
        <v>U13B</v>
      </c>
      <c r="C47" t="str">
        <f>Athletes!D53</f>
        <v>U13B BAC</v>
      </c>
      <c r="D47" t="str">
        <f>Athletes!E53</f>
        <v>Cian</v>
      </c>
      <c r="E47" t="str">
        <f>Athletes!F53</f>
        <v>McCarthy</v>
      </c>
      <c r="F47" s="1" t="s">
        <v>6</v>
      </c>
      <c r="G47" s="96">
        <f>COUNTIF('U13B.Tr'!A:AB,Admin!$A47)</f>
        <v>0</v>
      </c>
      <c r="H47" s="96">
        <f>COUNTIF('U13B.Relay'!A:AC,Admin!$A47)</f>
        <v>0</v>
      </c>
      <c r="I47" s="96">
        <f>COUNTIF('U13B.F'!A:CL,Admin!$A47)</f>
        <v>0</v>
      </c>
    </row>
    <row r="48" spans="1:9" ht="15.5" thickTop="1" thickBot="1" x14ac:dyDescent="0.4">
      <c r="A48">
        <f>Athletes!B54</f>
        <v>147</v>
      </c>
      <c r="B48" t="str">
        <f>Athletes!C54</f>
        <v>U13B</v>
      </c>
      <c r="C48" t="str">
        <f>Athletes!D54</f>
        <v>U13B BAC</v>
      </c>
      <c r="D48" t="str">
        <f>Athletes!E54</f>
        <v>Reuben</v>
      </c>
      <c r="E48" t="str">
        <f>Athletes!F54</f>
        <v>Gates</v>
      </c>
      <c r="F48" s="1" t="s">
        <v>6</v>
      </c>
      <c r="G48" s="96">
        <f>COUNTIF('U13B.Tr'!A:AB,Admin!$A48)</f>
        <v>1</v>
      </c>
      <c r="H48" s="96">
        <f>COUNTIF('U13B.Relay'!A:AC,Admin!$A48)</f>
        <v>0</v>
      </c>
      <c r="I48" s="96">
        <f>COUNTIF('U13B.F'!A:CL,Admin!$A48)</f>
        <v>3</v>
      </c>
    </row>
    <row r="49" spans="1:9" ht="15.5" thickTop="1" thickBot="1" x14ac:dyDescent="0.4">
      <c r="A49">
        <f>Athletes!B55</f>
        <v>148</v>
      </c>
      <c r="B49" t="str">
        <f>Athletes!C55</f>
        <v>U13B</v>
      </c>
      <c r="C49" t="str">
        <f>Athletes!D55</f>
        <v>U13B BAC</v>
      </c>
      <c r="D49" t="str">
        <f>Athletes!E55</f>
        <v>Harry</v>
      </c>
      <c r="E49" t="str">
        <f>Athletes!F55</f>
        <v>Selwood</v>
      </c>
      <c r="F49" s="1" t="s">
        <v>6</v>
      </c>
      <c r="G49" s="96">
        <f>COUNTIF('U13B.Tr'!A:AB,Admin!$A49)</f>
        <v>0</v>
      </c>
      <c r="H49" s="96">
        <f>COUNTIF('U13B.Relay'!A:AC,Admin!$A49)</f>
        <v>0</v>
      </c>
      <c r="I49" s="96">
        <f>COUNTIF('U13B.F'!A:CL,Admin!$A49)</f>
        <v>0</v>
      </c>
    </row>
    <row r="50" spans="1:9" ht="15.5" thickTop="1" thickBot="1" x14ac:dyDescent="0.4">
      <c r="A50">
        <f>Athletes!B56</f>
        <v>149</v>
      </c>
      <c r="B50" t="str">
        <f>Athletes!C56</f>
        <v>U13B</v>
      </c>
      <c r="C50" t="str">
        <f>Athletes!D56</f>
        <v>U13B BAC</v>
      </c>
      <c r="D50" t="str">
        <f>Athletes!E56</f>
        <v>Leo</v>
      </c>
      <c r="E50" t="str">
        <f>Athletes!F56</f>
        <v>Higham</v>
      </c>
      <c r="F50" s="1" t="s">
        <v>6</v>
      </c>
      <c r="G50" s="96">
        <f>COUNTIF('U13B.Tr'!A:AB,Admin!$A50)</f>
        <v>1</v>
      </c>
      <c r="H50" s="96">
        <f>COUNTIF('U13B.Relay'!A:AC,Admin!$A50)</f>
        <v>1</v>
      </c>
      <c r="I50" s="96">
        <f>COUNTIF('U13B.F'!A:CL,Admin!$A50)</f>
        <v>3</v>
      </c>
    </row>
    <row r="51" spans="1:9" ht="15.5" thickTop="1" thickBot="1" x14ac:dyDescent="0.4">
      <c r="A51">
        <f>Athletes!B57</f>
        <v>150</v>
      </c>
      <c r="B51" t="str">
        <f>Athletes!C57</f>
        <v>U13B</v>
      </c>
      <c r="C51" t="str">
        <f>Athletes!D57</f>
        <v>U13B BAC</v>
      </c>
      <c r="D51" t="str">
        <f>Athletes!E57</f>
        <v>Harvey</v>
      </c>
      <c r="E51" t="str">
        <f>Athletes!F57</f>
        <v>Higham</v>
      </c>
      <c r="F51" s="1" t="s">
        <v>6</v>
      </c>
      <c r="G51" s="96">
        <f>COUNTIF('U13B.Tr'!A:AB,Admin!$A51)</f>
        <v>1</v>
      </c>
      <c r="H51" s="96">
        <f>COUNTIF('U13B.Relay'!A:AC,Admin!$A51)</f>
        <v>1</v>
      </c>
      <c r="I51" s="96">
        <f>COUNTIF('U13B.F'!A:CL,Admin!$A51)</f>
        <v>2</v>
      </c>
    </row>
    <row r="52" spans="1:9" ht="15.5" thickTop="1" thickBot="1" x14ac:dyDescent="0.4">
      <c r="A52">
        <f>Athletes!B58</f>
        <v>151</v>
      </c>
      <c r="B52" t="str">
        <f>Athletes!C58</f>
        <v>U13B</v>
      </c>
      <c r="C52" t="str">
        <f>Athletes!D58</f>
        <v>U13B BAC</v>
      </c>
      <c r="D52" t="str">
        <f>Athletes!E58</f>
        <v>Leo</v>
      </c>
      <c r="E52" t="str">
        <f>Athletes!F58</f>
        <v>Pink</v>
      </c>
      <c r="F52" s="1" t="s">
        <v>6</v>
      </c>
      <c r="G52" s="96">
        <f>COUNTIF('U13B.Tr'!A:AB,Admin!$A52)</f>
        <v>0</v>
      </c>
      <c r="H52" s="96">
        <f>COUNTIF('U13B.Relay'!A:AC,Admin!$A52)</f>
        <v>0</v>
      </c>
      <c r="I52" s="96">
        <f>COUNTIF('U13B.F'!A:CL,Admin!$A52)</f>
        <v>0</v>
      </c>
    </row>
    <row r="53" spans="1:9" ht="15.5" thickTop="1" thickBot="1" x14ac:dyDescent="0.4">
      <c r="A53">
        <f>Athletes!B59</f>
        <v>152</v>
      </c>
      <c r="B53" t="str">
        <f>Athletes!C59</f>
        <v>U13B</v>
      </c>
      <c r="C53" t="str">
        <f>Athletes!D59</f>
        <v>U13B BAC</v>
      </c>
      <c r="D53" t="str">
        <f>Athletes!E59</f>
        <v xml:space="preserve">Arthur </v>
      </c>
      <c r="E53" t="str">
        <f>Athletes!F59</f>
        <v>Turner</v>
      </c>
      <c r="F53" s="1" t="s">
        <v>6</v>
      </c>
      <c r="G53" s="96">
        <f>COUNTIF('U13B.Tr'!A:AB,Admin!$A53)</f>
        <v>1</v>
      </c>
      <c r="H53" s="96">
        <f>COUNTIF('U13B.Relay'!A:AC,Admin!$A53)</f>
        <v>1</v>
      </c>
      <c r="I53" s="96">
        <f>COUNTIF('U13B.F'!A:CL,Admin!$A53)</f>
        <v>3</v>
      </c>
    </row>
    <row r="54" spans="1:9" ht="15.5" thickTop="1" thickBot="1" x14ac:dyDescent="0.4">
      <c r="A54">
        <f>Athletes!B60</f>
        <v>153</v>
      </c>
      <c r="B54" t="str">
        <f>Athletes!C60</f>
        <v>U13B</v>
      </c>
      <c r="C54" t="str">
        <f>Athletes!D60</f>
        <v>U13B BAC</v>
      </c>
      <c r="D54" t="str">
        <f>Athletes!E60</f>
        <v>Sonny</v>
      </c>
      <c r="E54" t="str">
        <f>Athletes!F60</f>
        <v>Taylor</v>
      </c>
      <c r="F54" s="1" t="s">
        <v>6</v>
      </c>
      <c r="G54" s="96">
        <f>COUNTIF('U13B.Tr'!A:AB,Admin!$A54)</f>
        <v>1</v>
      </c>
      <c r="H54" s="96">
        <f>COUNTIF('U13B.Relay'!A:AC,Admin!$A54)</f>
        <v>1</v>
      </c>
      <c r="I54" s="96">
        <f>COUNTIF('U13B.F'!A:CL,Admin!$A54)</f>
        <v>3</v>
      </c>
    </row>
    <row r="55" spans="1:9" ht="15.5" thickTop="1" thickBot="1" x14ac:dyDescent="0.4">
      <c r="A55">
        <f>Athletes!B61</f>
        <v>154</v>
      </c>
      <c r="B55" t="str">
        <f>Athletes!C61</f>
        <v>U13B</v>
      </c>
      <c r="C55" t="str">
        <f>Athletes!D61</f>
        <v/>
      </c>
      <c r="D55">
        <f>Athletes!E61</f>
        <v>0</v>
      </c>
      <c r="E55">
        <f>Athletes!F61</f>
        <v>0</v>
      </c>
      <c r="F55" s="1" t="s">
        <v>6</v>
      </c>
      <c r="G55" s="96">
        <f>COUNTIF('U13B.Tr'!A:AB,Admin!$A55)</f>
        <v>0</v>
      </c>
      <c r="H55" s="96">
        <f>COUNTIF('U13B.Relay'!A:AC,Admin!$A55)</f>
        <v>0</v>
      </c>
      <c r="I55" s="96">
        <f>COUNTIF('U13B.F'!A:CL,Admin!$A55)</f>
        <v>0</v>
      </c>
    </row>
    <row r="56" spans="1:9" ht="15.5" thickTop="1" thickBot="1" x14ac:dyDescent="0.4">
      <c r="A56">
        <f>Athletes!B62</f>
        <v>155</v>
      </c>
      <c r="B56" t="str">
        <f>Athletes!C62</f>
        <v>U13B</v>
      </c>
      <c r="C56" t="str">
        <f>Athletes!D62</f>
        <v/>
      </c>
      <c r="D56">
        <f>Athletes!E62</f>
        <v>0</v>
      </c>
      <c r="E56">
        <f>Athletes!F62</f>
        <v>0</v>
      </c>
      <c r="F56" s="1" t="s">
        <v>6</v>
      </c>
      <c r="G56" s="96">
        <f>COUNTIF('U13B.Tr'!A:AB,Admin!$A56)</f>
        <v>0</v>
      </c>
      <c r="H56" s="96">
        <f>COUNTIF('U13B.Relay'!A:AC,Admin!$A56)</f>
        <v>0</v>
      </c>
      <c r="I56" s="96">
        <f>COUNTIF('U13B.F'!A:CL,Admin!$A56)</f>
        <v>0</v>
      </c>
    </row>
    <row r="57" spans="1:9" ht="15.5" thickTop="1" thickBot="1" x14ac:dyDescent="0.4">
      <c r="A57">
        <f>Athletes!B63</f>
        <v>156</v>
      </c>
      <c r="B57" t="str">
        <f>Athletes!C63</f>
        <v>U13B</v>
      </c>
      <c r="C57" t="str">
        <f>Athletes!D63</f>
        <v/>
      </c>
      <c r="D57">
        <f>Athletes!E63</f>
        <v>0</v>
      </c>
      <c r="E57">
        <f>Athletes!F63</f>
        <v>0</v>
      </c>
      <c r="F57" s="1" t="s">
        <v>6</v>
      </c>
      <c r="G57" s="96">
        <f>COUNTIF('U13B.Tr'!A:AB,Admin!$A57)</f>
        <v>0</v>
      </c>
      <c r="H57" s="96">
        <f>COUNTIF('U13B.Relay'!A:AC,Admin!$A57)</f>
        <v>0</v>
      </c>
      <c r="I57" s="96">
        <f>COUNTIF('U13B.F'!A:CL,Admin!$A57)</f>
        <v>0</v>
      </c>
    </row>
    <row r="58" spans="1:9" ht="15.5" thickTop="1" thickBot="1" x14ac:dyDescent="0.4">
      <c r="A58">
        <f>Athletes!B64</f>
        <v>157</v>
      </c>
      <c r="B58" t="str">
        <f>Athletes!C64</f>
        <v>U13B</v>
      </c>
      <c r="C58" t="str">
        <f>Athletes!D64</f>
        <v/>
      </c>
      <c r="D58">
        <f>Athletes!E64</f>
        <v>0</v>
      </c>
      <c r="E58">
        <f>Athletes!F64</f>
        <v>0</v>
      </c>
      <c r="F58" s="1" t="s">
        <v>6</v>
      </c>
      <c r="G58" s="96">
        <f>COUNTIF('U13B.Tr'!A:AB,Admin!$A58)</f>
        <v>0</v>
      </c>
      <c r="H58" s="96">
        <f>COUNTIF('U13B.Relay'!A:AC,Admin!$A58)</f>
        <v>0</v>
      </c>
      <c r="I58" s="96">
        <f>COUNTIF('U13B.F'!A:CL,Admin!$A58)</f>
        <v>0</v>
      </c>
    </row>
    <row r="59" spans="1:9" ht="15.5" thickTop="1" thickBot="1" x14ac:dyDescent="0.4">
      <c r="A59">
        <f>Athletes!B65</f>
        <v>158</v>
      </c>
      <c r="B59" t="str">
        <f>Athletes!C65</f>
        <v>U13B</v>
      </c>
      <c r="C59" t="str">
        <f>Athletes!D65</f>
        <v/>
      </c>
      <c r="D59">
        <f>Athletes!E65</f>
        <v>0</v>
      </c>
      <c r="E59">
        <f>Athletes!F65</f>
        <v>0</v>
      </c>
      <c r="F59" s="1" t="s">
        <v>6</v>
      </c>
      <c r="G59" s="96">
        <f>COUNTIF('U13B.Tr'!A:AB,Admin!$A59)</f>
        <v>0</v>
      </c>
      <c r="H59" s="96">
        <f>COUNTIF('U13B.Relay'!A:AC,Admin!$A59)</f>
        <v>0</v>
      </c>
      <c r="I59" s="96">
        <f>COUNTIF('U13B.F'!A:CL,Admin!$A59)</f>
        <v>0</v>
      </c>
    </row>
    <row r="60" spans="1:9" ht="15.5" thickTop="1" thickBot="1" x14ac:dyDescent="0.4">
      <c r="A60">
        <f>Athletes!B66</f>
        <v>159</v>
      </c>
      <c r="B60" t="str">
        <f>Athletes!C66</f>
        <v>U13B</v>
      </c>
      <c r="C60" t="str">
        <f>Athletes!D66</f>
        <v/>
      </c>
      <c r="D60">
        <f>Athletes!E66</f>
        <v>0</v>
      </c>
      <c r="E60">
        <f>Athletes!F66</f>
        <v>0</v>
      </c>
      <c r="F60" s="1" t="s">
        <v>6</v>
      </c>
      <c r="G60" s="96">
        <f>COUNTIF('U13B.Tr'!A:AB,Admin!$A60)</f>
        <v>0</v>
      </c>
      <c r="H60" s="96">
        <f>COUNTIF('U13B.Relay'!A:AC,Admin!$A60)</f>
        <v>0</v>
      </c>
      <c r="I60" s="96">
        <f>COUNTIF('U13B.F'!A:CL,Admin!$A60)</f>
        <v>0</v>
      </c>
    </row>
    <row r="61" spans="1:9" ht="15.5" thickTop="1" thickBot="1" x14ac:dyDescent="0.4">
      <c r="A61">
        <f>Athletes!B67</f>
        <v>160</v>
      </c>
      <c r="B61" t="str">
        <f>Athletes!C67</f>
        <v>U13B</v>
      </c>
      <c r="C61" t="str">
        <f>Athletes!D67</f>
        <v/>
      </c>
      <c r="D61">
        <f>Athletes!E67</f>
        <v>0</v>
      </c>
      <c r="E61">
        <f>Athletes!F67</f>
        <v>0</v>
      </c>
      <c r="F61" s="1" t="s">
        <v>6</v>
      </c>
      <c r="G61" s="96">
        <f>COUNTIF('U13B.Tr'!A:AB,Admin!$A61)</f>
        <v>0</v>
      </c>
      <c r="H61" s="96">
        <f>COUNTIF('U13B.Relay'!A:AC,Admin!$A61)</f>
        <v>0</v>
      </c>
      <c r="I61" s="96">
        <f>COUNTIF('U13B.F'!A:CL,Admin!$A61)</f>
        <v>0</v>
      </c>
    </row>
    <row r="62" spans="1:9" ht="15.5" thickTop="1" thickBot="1" x14ac:dyDescent="0.4">
      <c r="A62">
        <f>Athletes!B68</f>
        <v>161</v>
      </c>
      <c r="B62" t="str">
        <f>Athletes!C68</f>
        <v>U11G</v>
      </c>
      <c r="C62" t="str">
        <f>Athletes!D68</f>
        <v>U11G BAC</v>
      </c>
      <c r="D62" t="str">
        <f>Athletes!E68</f>
        <v xml:space="preserve">Gabrielle </v>
      </c>
      <c r="E62" t="str">
        <f>Athletes!F68</f>
        <v>Agyeu-Baah</v>
      </c>
      <c r="F62" s="1" t="s">
        <v>6</v>
      </c>
      <c r="G62" s="96">
        <f>COUNTIF('U11G.Tr'!A:Q,Admin!$A62)</f>
        <v>1</v>
      </c>
      <c r="H62" s="96">
        <f>COUNTIF('U11G.Relay'!A:R,Admin!$A62)</f>
        <v>0</v>
      </c>
      <c r="I62" s="96">
        <f>COUNTIF('U11G.F'!A:CP,Admin!$A62)</f>
        <v>3</v>
      </c>
    </row>
    <row r="63" spans="1:9" ht="15.5" thickTop="1" thickBot="1" x14ac:dyDescent="0.4">
      <c r="A63">
        <f>Athletes!B69</f>
        <v>162</v>
      </c>
      <c r="B63" t="str">
        <f>Athletes!C69</f>
        <v>U11G</v>
      </c>
      <c r="C63" t="str">
        <f>Athletes!D69</f>
        <v>U11G BAC</v>
      </c>
      <c r="D63" t="str">
        <f>Athletes!E69</f>
        <v>India</v>
      </c>
      <c r="E63" t="str">
        <f>Athletes!F69</f>
        <v>Martin</v>
      </c>
      <c r="F63" s="1" t="s">
        <v>6</v>
      </c>
      <c r="G63" s="96">
        <f>COUNTIF('U11G.Tr'!A:Q,Admin!$A63)</f>
        <v>0</v>
      </c>
      <c r="H63" s="96">
        <f>COUNTIF('U11G.Relay'!A:R,Admin!$A63)</f>
        <v>0</v>
      </c>
      <c r="I63" s="96">
        <f>COUNTIF('U11G.F'!A:CP,Admin!$A63)</f>
        <v>0</v>
      </c>
    </row>
    <row r="64" spans="1:9" ht="15.5" thickTop="1" thickBot="1" x14ac:dyDescent="0.4">
      <c r="A64">
        <f>Athletes!B70</f>
        <v>163</v>
      </c>
      <c r="B64" t="str">
        <f>Athletes!C70</f>
        <v>U11B</v>
      </c>
      <c r="C64" t="str">
        <f>Athletes!D70</f>
        <v>U11B BAC</v>
      </c>
      <c r="D64" t="str">
        <f>Athletes!E70</f>
        <v xml:space="preserve">Ollie </v>
      </c>
      <c r="E64" t="str">
        <f>Athletes!F70</f>
        <v>Greenslade</v>
      </c>
      <c r="F64" s="1" t="s">
        <v>6</v>
      </c>
      <c r="G64" s="96">
        <f>COUNTIF('U11B.Tr'!A:Q,Admin!$A64)</f>
        <v>0</v>
      </c>
      <c r="H64" s="96">
        <f>COUNTIF('U11B.Relay'!A:R,Admin!$A64)</f>
        <v>0</v>
      </c>
      <c r="I64" s="96">
        <f>COUNTIF('U11B.F'!A:CP,Admin!$A64)</f>
        <v>0</v>
      </c>
    </row>
    <row r="65" spans="1:9" ht="15.5" thickTop="1" thickBot="1" x14ac:dyDescent="0.4">
      <c r="A65">
        <f>Athletes!B71</f>
        <v>164</v>
      </c>
      <c r="B65" t="str">
        <f>Athletes!C71</f>
        <v>U11B</v>
      </c>
      <c r="C65" t="str">
        <f>Athletes!D71</f>
        <v>U11B BAC</v>
      </c>
      <c r="D65" t="str">
        <f>Athletes!E71</f>
        <v>Theo</v>
      </c>
      <c r="E65" t="str">
        <f>Athletes!F71</f>
        <v>Damiani</v>
      </c>
      <c r="F65" s="1" t="s">
        <v>6</v>
      </c>
      <c r="G65" s="96">
        <f>COUNTIF('U11B.Tr'!A:Q,Admin!$A65)</f>
        <v>1</v>
      </c>
      <c r="H65" s="96">
        <f>COUNTIF('U11B.Relay'!A:R,Admin!$A65)</f>
        <v>1</v>
      </c>
      <c r="I65" s="96">
        <f>COUNTIF('U11B.F'!A:CP,Admin!$A65)</f>
        <v>3</v>
      </c>
    </row>
    <row r="66" spans="1:9" ht="15.5" thickTop="1" thickBot="1" x14ac:dyDescent="0.4">
      <c r="A66">
        <f>Athletes!B72</f>
        <v>165</v>
      </c>
      <c r="B66" t="str">
        <f>Athletes!C72</f>
        <v>U11B</v>
      </c>
      <c r="C66" t="str">
        <f>Athletes!D72</f>
        <v>U11B BAC</v>
      </c>
      <c r="D66" t="str">
        <f>Athletes!E72</f>
        <v>Hudson</v>
      </c>
      <c r="E66" t="str">
        <f>Athletes!F72</f>
        <v>Locke</v>
      </c>
      <c r="F66" s="1" t="s">
        <v>6</v>
      </c>
      <c r="G66" s="96">
        <f>COUNTIF('U11B.Tr'!A:Q,Admin!$A66)</f>
        <v>0</v>
      </c>
      <c r="H66" s="96">
        <f>COUNTIF('U11B.Relay'!A:R,Admin!$A66)</f>
        <v>0</v>
      </c>
      <c r="I66" s="96">
        <f>COUNTIF('U11B.F'!A:CP,Admin!$A66)</f>
        <v>0</v>
      </c>
    </row>
    <row r="67" spans="1:9" ht="15.5" thickTop="1" thickBot="1" x14ac:dyDescent="0.4">
      <c r="A67">
        <f>Athletes!B73</f>
        <v>166</v>
      </c>
      <c r="B67" t="str">
        <f>Athletes!C73</f>
        <v>U11B</v>
      </c>
      <c r="C67" t="str">
        <f>Athletes!D73</f>
        <v>U11B BAC</v>
      </c>
      <c r="D67" t="str">
        <f>Athletes!E73</f>
        <v>Mikah</v>
      </c>
      <c r="E67" t="str">
        <f>Athletes!F73</f>
        <v>Girling</v>
      </c>
      <c r="F67" s="1" t="s">
        <v>6</v>
      </c>
      <c r="G67" s="96">
        <f>COUNTIF('U11B.Tr'!A:Q,Admin!$A67)</f>
        <v>0</v>
      </c>
      <c r="H67" s="96">
        <f>COUNTIF('U11B.Relay'!A:R,Admin!$A67)</f>
        <v>0</v>
      </c>
      <c r="I67" s="96">
        <f>COUNTIF('U11B.F'!A:CP,Admin!$A67)</f>
        <v>0</v>
      </c>
    </row>
    <row r="68" spans="1:9" ht="15.5" thickTop="1" thickBot="1" x14ac:dyDescent="0.4">
      <c r="A68">
        <f>Athletes!B74</f>
        <v>167</v>
      </c>
      <c r="B68" t="str">
        <f>Athletes!C74</f>
        <v>U11B</v>
      </c>
      <c r="C68" t="str">
        <f>Athletes!D74</f>
        <v>U11B BAC</v>
      </c>
      <c r="D68" t="str">
        <f>Athletes!E74</f>
        <v>Marlon</v>
      </c>
      <c r="E68" t="str">
        <f>Athletes!F74</f>
        <v>Moxey</v>
      </c>
      <c r="F68" s="1" t="s">
        <v>6</v>
      </c>
      <c r="G68" s="96">
        <f>COUNTIF('U11B.Tr'!A:Q,Admin!$A68)</f>
        <v>0</v>
      </c>
      <c r="H68" s="96">
        <f>COUNTIF('U11B.Relay'!A:R,Admin!$A68)</f>
        <v>0</v>
      </c>
      <c r="I68" s="96">
        <f>COUNTIF('U11B.F'!A:CP,Admin!$A68)</f>
        <v>0</v>
      </c>
    </row>
    <row r="69" spans="1:9" ht="15.5" thickTop="1" thickBot="1" x14ac:dyDescent="0.4">
      <c r="A69">
        <f>Athletes!B75</f>
        <v>168</v>
      </c>
      <c r="B69" t="str">
        <f>Athletes!C75</f>
        <v>U11G</v>
      </c>
      <c r="C69" t="str">
        <f>Athletes!D75</f>
        <v>U11G BAC</v>
      </c>
      <c r="D69" t="str">
        <f>Athletes!E75</f>
        <v>Caitlin</v>
      </c>
      <c r="E69" t="str">
        <f>Athletes!F75</f>
        <v>Turner</v>
      </c>
      <c r="F69" s="1" t="s">
        <v>6</v>
      </c>
      <c r="G69" s="96"/>
      <c r="H69" s="96"/>
      <c r="I69" s="96"/>
    </row>
    <row r="70" spans="1:9" ht="15.5" thickTop="1" thickBot="1" x14ac:dyDescent="0.4">
      <c r="A70">
        <f>Athletes!B76</f>
        <v>169</v>
      </c>
      <c r="B70" t="str">
        <f>Athletes!C76</f>
        <v>U11B</v>
      </c>
      <c r="C70" t="str">
        <f>Athletes!D76</f>
        <v>U11B BAC</v>
      </c>
      <c r="D70" t="str">
        <f>Athletes!E76</f>
        <v>Charlie</v>
      </c>
      <c r="E70" t="str">
        <f>Athletes!F76</f>
        <v>Adams</v>
      </c>
      <c r="F70" s="1" t="s">
        <v>6</v>
      </c>
      <c r="G70" s="96"/>
      <c r="H70" s="96"/>
      <c r="I70" s="96"/>
    </row>
    <row r="71" spans="1:9" ht="15.5" thickTop="1" thickBot="1" x14ac:dyDescent="0.4">
      <c r="A71">
        <f>Athletes!B77</f>
        <v>170</v>
      </c>
      <c r="B71">
        <f>Athletes!C77</f>
        <v>0</v>
      </c>
      <c r="C71" t="str">
        <f>Athletes!D77</f>
        <v/>
      </c>
      <c r="D71">
        <f>Athletes!E77</f>
        <v>0</v>
      </c>
      <c r="E71">
        <f>Athletes!F77</f>
        <v>0</v>
      </c>
      <c r="F71" s="1" t="s">
        <v>6</v>
      </c>
      <c r="G71" s="96"/>
      <c r="H71" s="96"/>
      <c r="I71" s="96"/>
    </row>
    <row r="72" spans="1:9" ht="15.5" thickTop="1" thickBot="1" x14ac:dyDescent="0.4">
      <c r="A72">
        <f>Athletes!B78</f>
        <v>171</v>
      </c>
      <c r="B72">
        <f>Athletes!C78</f>
        <v>0</v>
      </c>
      <c r="C72" t="str">
        <f>Athletes!D78</f>
        <v/>
      </c>
      <c r="D72">
        <f>Athletes!E78</f>
        <v>0</v>
      </c>
      <c r="E72">
        <f>Athletes!F78</f>
        <v>0</v>
      </c>
      <c r="F72" s="1" t="s">
        <v>6</v>
      </c>
      <c r="G72" s="96"/>
      <c r="H72" s="96"/>
      <c r="I72" s="96"/>
    </row>
    <row r="73" spans="1:9" ht="15.5" thickTop="1" thickBot="1" x14ac:dyDescent="0.4">
      <c r="A73">
        <f>Athletes!B79</f>
        <v>172</v>
      </c>
      <c r="B73">
        <f>Athletes!C79</f>
        <v>0</v>
      </c>
      <c r="C73" t="str">
        <f>Athletes!D79</f>
        <v/>
      </c>
      <c r="D73">
        <f>Athletes!E79</f>
        <v>0</v>
      </c>
      <c r="E73">
        <f>Athletes!F79</f>
        <v>0</v>
      </c>
      <c r="F73" s="1" t="s">
        <v>6</v>
      </c>
      <c r="G73" s="96"/>
      <c r="H73" s="96"/>
      <c r="I73" s="96"/>
    </row>
    <row r="74" spans="1:9" ht="15.5" thickTop="1" thickBot="1" x14ac:dyDescent="0.4">
      <c r="A74">
        <f>Athletes!B80</f>
        <v>173</v>
      </c>
      <c r="B74">
        <f>Athletes!C80</f>
        <v>0</v>
      </c>
      <c r="C74" t="str">
        <f>Athletes!D80</f>
        <v/>
      </c>
      <c r="D74">
        <f>Athletes!E80</f>
        <v>0</v>
      </c>
      <c r="E74">
        <f>Athletes!F80</f>
        <v>0</v>
      </c>
      <c r="F74" s="1" t="s">
        <v>6</v>
      </c>
      <c r="G74" s="96"/>
      <c r="H74" s="96"/>
      <c r="I74" s="96"/>
    </row>
    <row r="75" spans="1:9" ht="15.5" thickTop="1" thickBot="1" x14ac:dyDescent="0.4">
      <c r="A75">
        <f>Athletes!B81</f>
        <v>174</v>
      </c>
      <c r="B75">
        <f>Athletes!C81</f>
        <v>0</v>
      </c>
      <c r="C75" t="str">
        <f>Athletes!D81</f>
        <v/>
      </c>
      <c r="D75">
        <f>Athletes!E81</f>
        <v>0</v>
      </c>
      <c r="E75">
        <f>Athletes!F81</f>
        <v>0</v>
      </c>
      <c r="F75" s="1" t="s">
        <v>6</v>
      </c>
      <c r="G75" s="96"/>
      <c r="H75" s="96"/>
      <c r="I75" s="96"/>
    </row>
    <row r="76" spans="1:9" ht="15.5" thickTop="1" thickBot="1" x14ac:dyDescent="0.4">
      <c r="A76">
        <f>Athletes!B82</f>
        <v>175</v>
      </c>
      <c r="B76">
        <f>Athletes!C82</f>
        <v>0</v>
      </c>
      <c r="C76" t="str">
        <f>Athletes!D82</f>
        <v/>
      </c>
      <c r="D76">
        <f>Athletes!E82</f>
        <v>0</v>
      </c>
      <c r="E76">
        <f>Athletes!F82</f>
        <v>0</v>
      </c>
      <c r="F76" s="1" t="s">
        <v>6</v>
      </c>
      <c r="G76" s="96"/>
      <c r="H76" s="96"/>
      <c r="I76" s="96"/>
    </row>
    <row r="77" spans="1:9" ht="15.5" thickTop="1" thickBot="1" x14ac:dyDescent="0.4">
      <c r="A77">
        <f>Athletes!B83</f>
        <v>176</v>
      </c>
      <c r="B77">
        <f>Athletes!C83</f>
        <v>0</v>
      </c>
      <c r="C77" t="str">
        <f>Athletes!D83</f>
        <v/>
      </c>
      <c r="D77">
        <f>Athletes!E83</f>
        <v>0</v>
      </c>
      <c r="E77">
        <f>Athletes!F83</f>
        <v>0</v>
      </c>
      <c r="F77" s="1" t="s">
        <v>6</v>
      </c>
      <c r="G77" s="96"/>
      <c r="H77" s="96"/>
      <c r="I77" s="96"/>
    </row>
    <row r="78" spans="1:9" ht="15.5" thickTop="1" thickBot="1" x14ac:dyDescent="0.4">
      <c r="A78">
        <f>Athletes!B84</f>
        <v>177</v>
      </c>
      <c r="B78">
        <f>Athletes!C84</f>
        <v>0</v>
      </c>
      <c r="C78" t="str">
        <f>Athletes!D84</f>
        <v/>
      </c>
      <c r="D78">
        <f>Athletes!E84</f>
        <v>0</v>
      </c>
      <c r="E78">
        <f>Athletes!F84</f>
        <v>0</v>
      </c>
      <c r="F78" s="1" t="s">
        <v>6</v>
      </c>
      <c r="G78" s="96"/>
      <c r="H78" s="96"/>
      <c r="I78" s="96"/>
    </row>
    <row r="79" spans="1:9" ht="15.5" thickTop="1" thickBot="1" x14ac:dyDescent="0.4">
      <c r="A79">
        <f>Athletes!B85</f>
        <v>178</v>
      </c>
      <c r="B79">
        <f>Athletes!C85</f>
        <v>0</v>
      </c>
      <c r="C79" t="str">
        <f>Athletes!D85</f>
        <v/>
      </c>
      <c r="D79">
        <f>Athletes!E85</f>
        <v>0</v>
      </c>
      <c r="E79">
        <f>Athletes!F85</f>
        <v>0</v>
      </c>
      <c r="F79" s="1" t="s">
        <v>6</v>
      </c>
      <c r="G79" s="96"/>
      <c r="H79" s="96"/>
      <c r="I79" s="96"/>
    </row>
    <row r="80" spans="1:9" ht="15.5" thickTop="1" thickBot="1" x14ac:dyDescent="0.4">
      <c r="A80">
        <f>Athletes!B86</f>
        <v>179</v>
      </c>
      <c r="B80">
        <f>Athletes!C86</f>
        <v>0</v>
      </c>
      <c r="C80" t="str">
        <f>Athletes!D86</f>
        <v/>
      </c>
      <c r="D80">
        <f>Athletes!E86</f>
        <v>0</v>
      </c>
      <c r="E80">
        <f>Athletes!F86</f>
        <v>0</v>
      </c>
      <c r="F80" s="1" t="s">
        <v>6</v>
      </c>
      <c r="G80" s="96"/>
      <c r="H80" s="96"/>
      <c r="I80" s="96"/>
    </row>
    <row r="81" spans="1:9" ht="15.5" thickTop="1" thickBot="1" x14ac:dyDescent="0.4">
      <c r="A81">
        <f>Athletes!B87</f>
        <v>180</v>
      </c>
      <c r="B81" t="str">
        <f>Athletes!C87</f>
        <v>U15B</v>
      </c>
      <c r="C81" t="str">
        <f>Athletes!D87</f>
        <v>U15B BAC</v>
      </c>
      <c r="D81" t="str">
        <f>Athletes!E87</f>
        <v>Thomas</v>
      </c>
      <c r="E81" t="str">
        <f>Athletes!F87</f>
        <v>Taylor</v>
      </c>
      <c r="F81" s="1" t="s">
        <v>6</v>
      </c>
      <c r="G81" s="96">
        <f>COUNTIF('U15B.Tr'!A:AB,Admin!$A81)</f>
        <v>0</v>
      </c>
      <c r="H81" s="96">
        <f>COUNTIF('U13B.Relay'!A:AC,Admin!$A81)</f>
        <v>0</v>
      </c>
      <c r="I81" s="96">
        <f>COUNTIF('U15B.F'!A:CL,Admin!$A81)</f>
        <v>3</v>
      </c>
    </row>
    <row r="82" spans="1:9" ht="15.5" thickTop="1" thickBot="1" x14ac:dyDescent="0.4">
      <c r="A82">
        <f>Athletes!B88</f>
        <v>181</v>
      </c>
      <c r="B82">
        <f>Athletes!C88</f>
        <v>0</v>
      </c>
      <c r="C82" t="str">
        <f>Athletes!D88</f>
        <v/>
      </c>
      <c r="D82">
        <f>Athletes!E88</f>
        <v>0</v>
      </c>
      <c r="E82">
        <f>Athletes!F88</f>
        <v>0</v>
      </c>
      <c r="F82" s="1" t="s">
        <v>6</v>
      </c>
      <c r="G82" s="96"/>
      <c r="H82" s="96"/>
      <c r="I82" s="96"/>
    </row>
    <row r="83" spans="1:9" ht="15.5" thickTop="1" thickBot="1" x14ac:dyDescent="0.4">
      <c r="A83">
        <f>Athletes!B89</f>
        <v>182</v>
      </c>
      <c r="B83">
        <f>Athletes!C89</f>
        <v>0</v>
      </c>
      <c r="C83" t="str">
        <f>Athletes!D89</f>
        <v/>
      </c>
      <c r="D83">
        <f>Athletes!E89</f>
        <v>0</v>
      </c>
      <c r="E83">
        <f>Athletes!F89</f>
        <v>0</v>
      </c>
      <c r="F83" s="1" t="s">
        <v>6</v>
      </c>
      <c r="G83" s="96"/>
      <c r="H83" s="96"/>
      <c r="I83" s="96"/>
    </row>
    <row r="84" spans="1:9" ht="15.5" thickTop="1" thickBot="1" x14ac:dyDescent="0.4">
      <c r="A84">
        <f>Athletes!B90</f>
        <v>183</v>
      </c>
      <c r="B84">
        <f>Athletes!C90</f>
        <v>0</v>
      </c>
      <c r="C84" t="str">
        <f>Athletes!D90</f>
        <v/>
      </c>
      <c r="D84">
        <f>Athletes!E90</f>
        <v>0</v>
      </c>
      <c r="E84">
        <f>Athletes!F90</f>
        <v>0</v>
      </c>
      <c r="F84" s="1" t="s">
        <v>6</v>
      </c>
      <c r="G84" s="96"/>
      <c r="H84" s="96"/>
      <c r="I84" s="96"/>
    </row>
    <row r="85" spans="1:9" ht="15.5" thickTop="1" thickBot="1" x14ac:dyDescent="0.4">
      <c r="A85">
        <f>Athletes!B91</f>
        <v>184</v>
      </c>
      <c r="B85">
        <f>Athletes!C91</f>
        <v>0</v>
      </c>
      <c r="C85" t="str">
        <f>Athletes!D91</f>
        <v/>
      </c>
      <c r="D85">
        <f>Athletes!E91</f>
        <v>0</v>
      </c>
      <c r="E85">
        <f>Athletes!F91</f>
        <v>0</v>
      </c>
      <c r="F85" s="1" t="s">
        <v>6</v>
      </c>
      <c r="G85" s="96"/>
      <c r="H85" s="96"/>
      <c r="I85" s="96"/>
    </row>
    <row r="86" spans="1:9" ht="15.5" thickTop="1" thickBot="1" x14ac:dyDescent="0.4">
      <c r="A86">
        <f>Athletes!B92</f>
        <v>185</v>
      </c>
      <c r="B86">
        <f>Athletes!C92</f>
        <v>0</v>
      </c>
      <c r="C86" t="str">
        <f>Athletes!D92</f>
        <v/>
      </c>
      <c r="D86">
        <f>Athletes!E92</f>
        <v>0</v>
      </c>
      <c r="E86">
        <f>Athletes!F92</f>
        <v>0</v>
      </c>
      <c r="F86" s="1" t="s">
        <v>6</v>
      </c>
      <c r="G86" s="96"/>
      <c r="H86" s="96"/>
      <c r="I86" s="96"/>
    </row>
    <row r="87" spans="1:9" ht="15.5" thickTop="1" thickBot="1" x14ac:dyDescent="0.4">
      <c r="A87">
        <f>Athletes!B93</f>
        <v>186</v>
      </c>
      <c r="B87">
        <f>Athletes!C93</f>
        <v>0</v>
      </c>
      <c r="C87" t="str">
        <f>Athletes!D93</f>
        <v/>
      </c>
      <c r="D87">
        <f>Athletes!E93</f>
        <v>0</v>
      </c>
      <c r="E87">
        <f>Athletes!F93</f>
        <v>0</v>
      </c>
      <c r="F87" s="1" t="s">
        <v>6</v>
      </c>
      <c r="G87" s="96"/>
      <c r="H87" s="96"/>
      <c r="I87" s="96"/>
    </row>
    <row r="88" spans="1:9" ht="15.5" thickTop="1" thickBot="1" x14ac:dyDescent="0.4">
      <c r="A88">
        <f>Athletes!B94</f>
        <v>187</v>
      </c>
      <c r="B88">
        <f>Athletes!C94</f>
        <v>0</v>
      </c>
      <c r="C88" t="str">
        <f>Athletes!D94</f>
        <v/>
      </c>
      <c r="D88">
        <f>Athletes!E94</f>
        <v>0</v>
      </c>
      <c r="E88">
        <f>Athletes!F94</f>
        <v>0</v>
      </c>
      <c r="F88" s="1" t="s">
        <v>6</v>
      </c>
      <c r="G88" s="96"/>
      <c r="H88" s="96"/>
      <c r="I88" s="96"/>
    </row>
    <row r="89" spans="1:9" ht="15.5" thickTop="1" thickBot="1" x14ac:dyDescent="0.4">
      <c r="A89">
        <f>Athletes!B95</f>
        <v>188</v>
      </c>
      <c r="B89">
        <f>Athletes!C95</f>
        <v>0</v>
      </c>
      <c r="C89" t="str">
        <f>Athletes!D95</f>
        <v/>
      </c>
      <c r="D89">
        <f>Athletes!E95</f>
        <v>0</v>
      </c>
      <c r="E89">
        <f>Athletes!F95</f>
        <v>0</v>
      </c>
      <c r="F89" s="1" t="s">
        <v>6</v>
      </c>
      <c r="G89" s="96"/>
      <c r="H89" s="96"/>
      <c r="I89" s="96"/>
    </row>
    <row r="90" spans="1:9" ht="15.5" thickTop="1" thickBot="1" x14ac:dyDescent="0.4">
      <c r="A90">
        <f>Athletes!B96</f>
        <v>189</v>
      </c>
      <c r="B90">
        <f>Athletes!C96</f>
        <v>0</v>
      </c>
      <c r="C90" t="str">
        <f>Athletes!D96</f>
        <v/>
      </c>
      <c r="D90">
        <f>Athletes!E96</f>
        <v>0</v>
      </c>
      <c r="E90">
        <f>Athletes!F96</f>
        <v>0</v>
      </c>
      <c r="F90" s="1" t="s">
        <v>6</v>
      </c>
      <c r="G90" s="96"/>
      <c r="H90" s="96"/>
      <c r="I90" s="96"/>
    </row>
    <row r="91" spans="1:9" ht="15.5" thickTop="1" thickBot="1" x14ac:dyDescent="0.4">
      <c r="A91">
        <f>Athletes!B97</f>
        <v>190</v>
      </c>
      <c r="B91">
        <f>Athletes!C97</f>
        <v>0</v>
      </c>
      <c r="C91" t="str">
        <f>Athletes!D97</f>
        <v/>
      </c>
      <c r="D91">
        <f>Athletes!E97</f>
        <v>0</v>
      </c>
      <c r="E91">
        <f>Athletes!F97</f>
        <v>0</v>
      </c>
      <c r="F91" s="1" t="s">
        <v>6</v>
      </c>
      <c r="G91" s="96"/>
      <c r="H91" s="96"/>
      <c r="I91" s="96"/>
    </row>
    <row r="92" spans="1:9" ht="15.5" thickTop="1" thickBot="1" x14ac:dyDescent="0.4">
      <c r="A92">
        <f>Athletes!B98</f>
        <v>191</v>
      </c>
      <c r="B92">
        <f>Athletes!C98</f>
        <v>0</v>
      </c>
      <c r="C92" t="str">
        <f>Athletes!D98</f>
        <v/>
      </c>
      <c r="D92">
        <f>Athletes!E98</f>
        <v>0</v>
      </c>
      <c r="E92">
        <f>Athletes!F98</f>
        <v>0</v>
      </c>
      <c r="F92" s="1" t="s">
        <v>6</v>
      </c>
      <c r="G92" s="96"/>
      <c r="H92" s="96"/>
      <c r="I92" s="96"/>
    </row>
    <row r="93" spans="1:9" ht="15.5" thickTop="1" thickBot="1" x14ac:dyDescent="0.4">
      <c r="A93">
        <f>Athletes!B99</f>
        <v>192</v>
      </c>
      <c r="B93">
        <f>Athletes!C99</f>
        <v>0</v>
      </c>
      <c r="C93" t="str">
        <f>Athletes!D99</f>
        <v/>
      </c>
      <c r="D93">
        <f>Athletes!E99</f>
        <v>0</v>
      </c>
      <c r="E93">
        <f>Athletes!F99</f>
        <v>0</v>
      </c>
      <c r="F93" s="1" t="s">
        <v>6</v>
      </c>
      <c r="G93" s="96"/>
      <c r="H93" s="96"/>
      <c r="I93" s="96"/>
    </row>
    <row r="94" spans="1:9" ht="15.5" thickTop="1" thickBot="1" x14ac:dyDescent="0.4">
      <c r="A94">
        <f>Athletes!B100</f>
        <v>193</v>
      </c>
      <c r="B94">
        <f>Athletes!C100</f>
        <v>0</v>
      </c>
      <c r="C94" t="str">
        <f>Athletes!D100</f>
        <v/>
      </c>
      <c r="D94">
        <f>Athletes!E100</f>
        <v>0</v>
      </c>
      <c r="E94">
        <f>Athletes!F100</f>
        <v>0</v>
      </c>
      <c r="F94" s="1" t="s">
        <v>6</v>
      </c>
      <c r="G94" s="96"/>
      <c r="H94" s="96"/>
      <c r="I94" s="96"/>
    </row>
    <row r="95" spans="1:9" ht="15.5" thickTop="1" thickBot="1" x14ac:dyDescent="0.4">
      <c r="A95">
        <f>Athletes!B101</f>
        <v>194</v>
      </c>
      <c r="B95">
        <f>Athletes!C101</f>
        <v>0</v>
      </c>
      <c r="C95" t="str">
        <f>Athletes!D101</f>
        <v/>
      </c>
      <c r="D95">
        <f>Athletes!E101</f>
        <v>0</v>
      </c>
      <c r="E95">
        <f>Athletes!F101</f>
        <v>0</v>
      </c>
      <c r="F95" s="1" t="s">
        <v>6</v>
      </c>
      <c r="G95" s="96"/>
      <c r="H95" s="96"/>
      <c r="I95" s="96"/>
    </row>
    <row r="96" spans="1:9" ht="15.5" thickTop="1" thickBot="1" x14ac:dyDescent="0.4">
      <c r="A96">
        <f>Athletes!B102</f>
        <v>195</v>
      </c>
      <c r="B96">
        <f>Athletes!C102</f>
        <v>0</v>
      </c>
      <c r="C96" t="str">
        <f>Athletes!D102</f>
        <v/>
      </c>
      <c r="D96">
        <f>Athletes!E102</f>
        <v>0</v>
      </c>
      <c r="E96">
        <f>Athletes!F102</f>
        <v>0</v>
      </c>
      <c r="F96" s="1" t="s">
        <v>6</v>
      </c>
      <c r="G96" s="96"/>
      <c r="H96" s="96"/>
      <c r="I96" s="96"/>
    </row>
    <row r="97" spans="1:9" ht="15.5" thickTop="1" thickBot="1" x14ac:dyDescent="0.4">
      <c r="A97">
        <f>Athletes!B103</f>
        <v>196</v>
      </c>
      <c r="B97">
        <f>Athletes!C103</f>
        <v>0</v>
      </c>
      <c r="C97" t="str">
        <f>Athletes!D103</f>
        <v/>
      </c>
      <c r="D97">
        <f>Athletes!E103</f>
        <v>0</v>
      </c>
      <c r="E97">
        <f>Athletes!F103</f>
        <v>0</v>
      </c>
      <c r="F97" s="1" t="s">
        <v>6</v>
      </c>
      <c r="G97" s="96"/>
      <c r="H97" s="96"/>
      <c r="I97" s="96"/>
    </row>
    <row r="98" spans="1:9" ht="15.5" thickTop="1" thickBot="1" x14ac:dyDescent="0.4">
      <c r="A98">
        <f>Athletes!B104</f>
        <v>197</v>
      </c>
      <c r="B98">
        <f>Athletes!C104</f>
        <v>0</v>
      </c>
      <c r="C98" t="str">
        <f>Athletes!D104</f>
        <v/>
      </c>
      <c r="D98">
        <f>Athletes!E104</f>
        <v>0</v>
      </c>
      <c r="E98">
        <f>Athletes!F104</f>
        <v>0</v>
      </c>
      <c r="F98" s="1" t="s">
        <v>6</v>
      </c>
      <c r="G98" s="96"/>
      <c r="H98" s="96"/>
      <c r="I98" s="96"/>
    </row>
    <row r="99" spans="1:9" ht="15.5" thickTop="1" thickBot="1" x14ac:dyDescent="0.4">
      <c r="A99">
        <f>Athletes!B105</f>
        <v>198</v>
      </c>
      <c r="B99">
        <f>Athletes!C105</f>
        <v>0</v>
      </c>
      <c r="C99" t="str">
        <f>Athletes!D105</f>
        <v/>
      </c>
      <c r="D99">
        <f>Athletes!E105</f>
        <v>0</v>
      </c>
      <c r="E99">
        <f>Athletes!F105</f>
        <v>0</v>
      </c>
      <c r="F99" s="1" t="s">
        <v>6</v>
      </c>
      <c r="G99" s="96"/>
      <c r="H99" s="96"/>
      <c r="I99" s="96"/>
    </row>
    <row r="100" spans="1:9" ht="15.5" thickTop="1" thickBot="1" x14ac:dyDescent="0.4">
      <c r="A100">
        <f>Athletes!B106</f>
        <v>199</v>
      </c>
      <c r="B100" t="str">
        <f>Athletes!C106</f>
        <v>U11B</v>
      </c>
      <c r="C100" t="str">
        <f>Athletes!D106</f>
        <v>U11B BAC</v>
      </c>
      <c r="D100" t="str">
        <f>Athletes!E106</f>
        <v>Brody</v>
      </c>
      <c r="E100" t="str">
        <f>Athletes!F106</f>
        <v>Lock</v>
      </c>
      <c r="F100" s="1" t="s">
        <v>6</v>
      </c>
      <c r="G100" s="96"/>
      <c r="H100" s="96"/>
      <c r="I100" s="96"/>
    </row>
    <row r="101" spans="1:9" ht="15.5" thickTop="1" thickBot="1" x14ac:dyDescent="0.4">
      <c r="A101">
        <f>Athletes!B107</f>
        <v>200</v>
      </c>
      <c r="B101">
        <f>Athletes!C107</f>
        <v>0</v>
      </c>
      <c r="C101" t="str">
        <f>Athletes!D107</f>
        <v/>
      </c>
      <c r="D101">
        <f>Athletes!E107</f>
        <v>0</v>
      </c>
      <c r="E101">
        <f>Athletes!F107</f>
        <v>0</v>
      </c>
      <c r="F101" s="1" t="s">
        <v>6</v>
      </c>
      <c r="G101" s="96"/>
      <c r="H101" s="96"/>
      <c r="I101" s="96"/>
    </row>
    <row r="102" spans="1:9" ht="15" thickBot="1" x14ac:dyDescent="0.4">
      <c r="A102">
        <f>Athletes!G8</f>
        <v>201</v>
      </c>
      <c r="B102" t="str">
        <f>Athletes!H8</f>
        <v>U11G</v>
      </c>
      <c r="C102" t="str">
        <f>Athletes!I8</f>
        <v>U11G DAC</v>
      </c>
      <c r="D102" t="str">
        <f>Athletes!J8</f>
        <v>Amelia</v>
      </c>
      <c r="E102" t="str">
        <f>Athletes!K8</f>
        <v>BETTS</v>
      </c>
      <c r="F102" s="4" t="s">
        <v>9</v>
      </c>
      <c r="G102" s="96">
        <f>COUNTIF('U11G.Tr'!A:Q,Admin!$A102)</f>
        <v>1</v>
      </c>
      <c r="H102" s="96">
        <f>COUNTIF('U11G.Relay'!A:R,Admin!$A102)</f>
        <v>0</v>
      </c>
      <c r="I102" s="96">
        <f>COUNTIF('U11G.F'!A:CP,Admin!$A102)</f>
        <v>3</v>
      </c>
    </row>
    <row r="103" spans="1:9" ht="15" thickBot="1" x14ac:dyDescent="0.4">
      <c r="A103">
        <f>Athletes!G9</f>
        <v>202</v>
      </c>
      <c r="B103" t="str">
        <f>Athletes!H9</f>
        <v>U11G</v>
      </c>
      <c r="C103" t="str">
        <f>Athletes!I9</f>
        <v>U11G DAC</v>
      </c>
      <c r="D103" t="str">
        <f>Athletes!J9</f>
        <v>Poppy</v>
      </c>
      <c r="E103" t="str">
        <f>Athletes!K9</f>
        <v>BOYES</v>
      </c>
      <c r="F103" s="4" t="s">
        <v>9</v>
      </c>
      <c r="G103" s="96">
        <f>COUNTIF('U11G.Tr'!A:Q,Admin!$A103)</f>
        <v>0</v>
      </c>
      <c r="H103" s="96">
        <f>COUNTIF('U11G.Relay'!A:R,Admin!$A103)</f>
        <v>0</v>
      </c>
      <c r="I103" s="96">
        <f>COUNTIF('U11G.F'!A:CP,Admin!$A103)</f>
        <v>0</v>
      </c>
    </row>
    <row r="104" spans="1:9" ht="15" thickBot="1" x14ac:dyDescent="0.4">
      <c r="A104">
        <f>Athletes!G10</f>
        <v>203</v>
      </c>
      <c r="B104" t="str">
        <f>Athletes!H10</f>
        <v>U11G</v>
      </c>
      <c r="C104" t="str">
        <f>Athletes!I10</f>
        <v>U11G DAC</v>
      </c>
      <c r="D104" t="str">
        <f>Athletes!J10</f>
        <v>Ivy</v>
      </c>
      <c r="E104" t="str">
        <f>Athletes!K10</f>
        <v>COLLINS</v>
      </c>
      <c r="F104" s="4" t="s">
        <v>9</v>
      </c>
      <c r="G104" s="96">
        <f>COUNTIF('U11G.Tr'!A:Q,Admin!$A104)</f>
        <v>0</v>
      </c>
      <c r="H104" s="96">
        <f>COUNTIF('U11G.Relay'!A:R,Admin!$A104)</f>
        <v>0</v>
      </c>
      <c r="I104" s="96">
        <f>COUNTIF('U11G.F'!A:CP,Admin!$A104)</f>
        <v>0</v>
      </c>
    </row>
    <row r="105" spans="1:9" ht="15" thickBot="1" x14ac:dyDescent="0.4">
      <c r="A105">
        <f>Athletes!G11</f>
        <v>204</v>
      </c>
      <c r="B105" t="str">
        <f>Athletes!H11</f>
        <v>U11G</v>
      </c>
      <c r="C105" t="str">
        <f>Athletes!I11</f>
        <v>U11G DAC</v>
      </c>
      <c r="D105" t="str">
        <f>Athletes!J11</f>
        <v>Abi</v>
      </c>
      <c r="E105" t="str">
        <f>Athletes!K11</f>
        <v>FURGEL</v>
      </c>
      <c r="F105" s="4" t="s">
        <v>9</v>
      </c>
      <c r="G105" s="96">
        <f>COUNTIF('U11G.Tr'!A:Q,Admin!$A105)</f>
        <v>0</v>
      </c>
      <c r="H105" s="96">
        <f>COUNTIF('U11G.Relay'!A:R,Admin!$A105)</f>
        <v>0</v>
      </c>
      <c r="I105" s="96">
        <f>COUNTIF('U11G.F'!A:CP,Admin!$A105)</f>
        <v>0</v>
      </c>
    </row>
    <row r="106" spans="1:9" ht="15" thickBot="1" x14ac:dyDescent="0.4">
      <c r="A106">
        <f>Athletes!G12</f>
        <v>205</v>
      </c>
      <c r="B106" t="str">
        <f>Athletes!H12</f>
        <v>U11G</v>
      </c>
      <c r="C106" t="str">
        <f>Athletes!I12</f>
        <v>U11G DAC</v>
      </c>
      <c r="D106" t="str">
        <f>Athletes!J12</f>
        <v>Iris</v>
      </c>
      <c r="E106" t="str">
        <f>Athletes!K12</f>
        <v>GOTEL</v>
      </c>
      <c r="F106" s="4" t="s">
        <v>9</v>
      </c>
      <c r="G106" s="96">
        <f>COUNTIF('U11G.Tr'!A:Q,Admin!$A106)</f>
        <v>0</v>
      </c>
      <c r="H106" s="96">
        <f>COUNTIF('U11G.Relay'!A:R,Admin!$A106)</f>
        <v>0</v>
      </c>
      <c r="I106" s="96">
        <f>COUNTIF('U11G.F'!A:CP,Admin!$A106)</f>
        <v>0</v>
      </c>
    </row>
    <row r="107" spans="1:9" ht="15" thickBot="1" x14ac:dyDescent="0.4">
      <c r="A107">
        <f>Athletes!G13</f>
        <v>206</v>
      </c>
      <c r="B107" t="str">
        <f>Athletes!H13</f>
        <v>U11G</v>
      </c>
      <c r="C107" t="str">
        <f>Athletes!I13</f>
        <v>U11G DAC</v>
      </c>
      <c r="D107" t="str">
        <f>Athletes!J13</f>
        <v>Milla</v>
      </c>
      <c r="E107" t="str">
        <f>Athletes!K13</f>
        <v>HEATHCOTE</v>
      </c>
      <c r="F107" s="4" t="s">
        <v>9</v>
      </c>
      <c r="G107" s="96">
        <f>COUNTIF('U11G.Tr'!A:Q,Admin!$A107)</f>
        <v>0</v>
      </c>
      <c r="H107" s="96">
        <f>COUNTIF('U11G.Relay'!A:R,Admin!$A107)</f>
        <v>0</v>
      </c>
      <c r="I107" s="96">
        <f>COUNTIF('U11G.F'!A:CP,Admin!$A107)</f>
        <v>0</v>
      </c>
    </row>
    <row r="108" spans="1:9" ht="15" thickBot="1" x14ac:dyDescent="0.4">
      <c r="A108">
        <f>Athletes!G14</f>
        <v>207</v>
      </c>
      <c r="B108" t="str">
        <f>Athletes!H14</f>
        <v>U11G</v>
      </c>
      <c r="C108" t="str">
        <f>Athletes!I14</f>
        <v>U11G DAC</v>
      </c>
      <c r="D108" t="str">
        <f>Athletes!J14</f>
        <v>Florence</v>
      </c>
      <c r="E108" t="str">
        <f>Athletes!K14</f>
        <v>HISCOCK</v>
      </c>
      <c r="F108" s="4" t="s">
        <v>9</v>
      </c>
      <c r="G108" s="96">
        <f>COUNTIF('U11G.Tr'!A:Q,Admin!$A108)</f>
        <v>0</v>
      </c>
      <c r="H108" s="96">
        <f>COUNTIF('U11G.Relay'!A:R,Admin!$A108)</f>
        <v>0</v>
      </c>
      <c r="I108" s="96">
        <f>COUNTIF('U11G.F'!A:CP,Admin!$A108)</f>
        <v>0</v>
      </c>
    </row>
    <row r="109" spans="1:9" ht="15" thickBot="1" x14ac:dyDescent="0.4">
      <c r="A109">
        <f>Athletes!G15</f>
        <v>208</v>
      </c>
      <c r="B109" t="str">
        <f>Athletes!H15</f>
        <v>U11G</v>
      </c>
      <c r="C109" t="str">
        <f>Athletes!I15</f>
        <v>U11G DAC</v>
      </c>
      <c r="D109" t="str">
        <f>Athletes!J15</f>
        <v>Annabel</v>
      </c>
      <c r="E109" t="str">
        <f>Athletes!K15</f>
        <v>RICHARDS</v>
      </c>
      <c r="F109" s="4" t="s">
        <v>9</v>
      </c>
      <c r="G109" s="96">
        <f>COUNTIF('U11G.Tr'!A:Q,Admin!$A109)</f>
        <v>1</v>
      </c>
      <c r="H109" s="96">
        <f>COUNTIF('U11G.Relay'!A:R,Admin!$A109)</f>
        <v>0</v>
      </c>
      <c r="I109" s="96">
        <f>COUNTIF('U11G.F'!A:CP,Admin!$A109)</f>
        <v>3</v>
      </c>
    </row>
    <row r="110" spans="1:9" ht="15" thickBot="1" x14ac:dyDescent="0.4">
      <c r="A110">
        <f>Athletes!G16</f>
        <v>209</v>
      </c>
      <c r="B110" t="str">
        <f>Athletes!H16</f>
        <v>U11G</v>
      </c>
      <c r="C110" t="str">
        <f>Athletes!I16</f>
        <v>U11G DAC</v>
      </c>
      <c r="D110" t="str">
        <f>Athletes!J16</f>
        <v>Emily</v>
      </c>
      <c r="E110" t="str">
        <f>Athletes!K16</f>
        <v>TURNER</v>
      </c>
      <c r="F110" s="4" t="s">
        <v>9</v>
      </c>
      <c r="G110" s="96">
        <f>COUNTIF('U11G.Tr'!A:Q,Admin!$A110)</f>
        <v>0</v>
      </c>
      <c r="H110" s="96">
        <f>COUNTIF('U11G.Relay'!A:R,Admin!$A110)</f>
        <v>0</v>
      </c>
      <c r="I110" s="96">
        <f>COUNTIF('U11G.F'!A:CP,Admin!$A110)</f>
        <v>0</v>
      </c>
    </row>
    <row r="111" spans="1:9" ht="15" thickBot="1" x14ac:dyDescent="0.4">
      <c r="A111">
        <f>Athletes!G17</f>
        <v>210</v>
      </c>
      <c r="B111" t="str">
        <f>Athletes!H17</f>
        <v>U11G</v>
      </c>
      <c r="C111" t="str">
        <f>Athletes!I17</f>
        <v/>
      </c>
      <c r="D111">
        <f>Athletes!J17</f>
        <v>0</v>
      </c>
      <c r="E111">
        <f>Athletes!K17</f>
        <v>0</v>
      </c>
      <c r="F111" s="4" t="s">
        <v>9</v>
      </c>
      <c r="G111" s="96">
        <f>COUNTIF('U11G.Tr'!A:Q,Admin!$A111)</f>
        <v>0</v>
      </c>
      <c r="H111" s="96">
        <f>COUNTIF('U11G.Relay'!A:R,Admin!$A111)</f>
        <v>0</v>
      </c>
      <c r="I111" s="96">
        <f>COUNTIF('U11G.F'!A:CP,Admin!$A111)</f>
        <v>0</v>
      </c>
    </row>
    <row r="112" spans="1:9" ht="15" thickBot="1" x14ac:dyDescent="0.4">
      <c r="A112">
        <f>Athletes!G18</f>
        <v>211</v>
      </c>
      <c r="B112" t="str">
        <f>Athletes!H18</f>
        <v>U11G</v>
      </c>
      <c r="C112" t="str">
        <f>Athletes!I18</f>
        <v/>
      </c>
      <c r="D112">
        <f>Athletes!J18</f>
        <v>0</v>
      </c>
      <c r="E112">
        <f>Athletes!K18</f>
        <v>0</v>
      </c>
      <c r="F112" s="4" t="s">
        <v>9</v>
      </c>
      <c r="G112" s="96">
        <f>COUNTIF('U11G.Tr'!A:Q,Admin!$A112)</f>
        <v>0</v>
      </c>
      <c r="H112" s="96">
        <f>COUNTIF('U11G.Relay'!A:R,Admin!$A112)</f>
        <v>0</v>
      </c>
      <c r="I112" s="96">
        <f>COUNTIF('U11G.F'!A:CP,Admin!$A112)</f>
        <v>0</v>
      </c>
    </row>
    <row r="113" spans="1:9" ht="15" thickBot="1" x14ac:dyDescent="0.4">
      <c r="A113">
        <f>Athletes!G19</f>
        <v>212</v>
      </c>
      <c r="B113" t="str">
        <f>Athletes!H19</f>
        <v>U11G</v>
      </c>
      <c r="C113" t="str">
        <f>Athletes!I19</f>
        <v/>
      </c>
      <c r="D113">
        <f>Athletes!J19</f>
        <v>0</v>
      </c>
      <c r="E113">
        <f>Athletes!K19</f>
        <v>0</v>
      </c>
      <c r="F113" s="4" t="s">
        <v>9</v>
      </c>
      <c r="G113" s="96">
        <f>COUNTIF('U11G.Tr'!A:Q,Admin!$A113)</f>
        <v>0</v>
      </c>
      <c r="H113" s="96">
        <f>COUNTIF('U11G.Relay'!A:R,Admin!$A113)</f>
        <v>0</v>
      </c>
      <c r="I113" s="96">
        <f>COUNTIF('U11G.F'!A:CP,Admin!$A113)</f>
        <v>0</v>
      </c>
    </row>
    <row r="114" spans="1:9" ht="15" thickBot="1" x14ac:dyDescent="0.4">
      <c r="A114">
        <f>Athletes!G20</f>
        <v>213</v>
      </c>
      <c r="B114" t="str">
        <f>Athletes!H20</f>
        <v>U11G</v>
      </c>
      <c r="C114" t="str">
        <f>Athletes!I20</f>
        <v/>
      </c>
      <c r="D114">
        <f>Athletes!J20</f>
        <v>0</v>
      </c>
      <c r="E114">
        <f>Athletes!K20</f>
        <v>0</v>
      </c>
      <c r="F114" s="4" t="s">
        <v>9</v>
      </c>
      <c r="G114" s="96">
        <f>COUNTIF('U11G.Tr'!A:Q,Admin!$A114)</f>
        <v>0</v>
      </c>
      <c r="H114" s="96">
        <f>COUNTIF('U11G.Relay'!A:R,Admin!$A114)</f>
        <v>0</v>
      </c>
      <c r="I114" s="96">
        <f>COUNTIF('U11G.F'!A:CP,Admin!$A114)</f>
        <v>0</v>
      </c>
    </row>
    <row r="115" spans="1:9" ht="15" thickBot="1" x14ac:dyDescent="0.4">
      <c r="A115">
        <f>Athletes!G21</f>
        <v>214</v>
      </c>
      <c r="B115" t="str">
        <f>Athletes!H21</f>
        <v>U11G</v>
      </c>
      <c r="C115" t="str">
        <f>Athletes!I21</f>
        <v/>
      </c>
      <c r="D115">
        <f>Athletes!J21</f>
        <v>0</v>
      </c>
      <c r="E115">
        <f>Athletes!K21</f>
        <v>0</v>
      </c>
      <c r="F115" s="4" t="s">
        <v>9</v>
      </c>
      <c r="G115" s="96">
        <f>COUNTIF('U11G.Tr'!A:Q,Admin!$A115)</f>
        <v>0</v>
      </c>
      <c r="H115" s="96">
        <f>COUNTIF('U11G.Relay'!A:R,Admin!$A115)</f>
        <v>0</v>
      </c>
      <c r="I115" s="96">
        <f>COUNTIF('U11G.F'!A:CP,Admin!$A115)</f>
        <v>0</v>
      </c>
    </row>
    <row r="116" spans="1:9" ht="15" thickBot="1" x14ac:dyDescent="0.4">
      <c r="A116">
        <f>Athletes!G22</f>
        <v>215</v>
      </c>
      <c r="B116" t="str">
        <f>Athletes!H22</f>
        <v>U11G</v>
      </c>
      <c r="C116" t="str">
        <f>Athletes!I22</f>
        <v/>
      </c>
      <c r="D116">
        <f>Athletes!J22</f>
        <v>0</v>
      </c>
      <c r="E116">
        <f>Athletes!K22</f>
        <v>0</v>
      </c>
      <c r="F116" s="4" t="s">
        <v>9</v>
      </c>
      <c r="G116" s="96">
        <f>COUNTIF('U11G.Tr'!A:Q,Admin!$A116)</f>
        <v>0</v>
      </c>
      <c r="H116" s="96">
        <f>COUNTIF('U11G.Relay'!A:R,Admin!$A116)</f>
        <v>0</v>
      </c>
      <c r="I116" s="96">
        <f>COUNTIF('U11G.F'!A:CP,Admin!$A116)</f>
        <v>0</v>
      </c>
    </row>
    <row r="117" spans="1:9" ht="15" thickBot="1" x14ac:dyDescent="0.4">
      <c r="A117">
        <f>Athletes!G23</f>
        <v>216</v>
      </c>
      <c r="B117" t="str">
        <f>Athletes!H23</f>
        <v>U11B</v>
      </c>
      <c r="C117" t="str">
        <f>Athletes!I23</f>
        <v>U11B DAC</v>
      </c>
      <c r="D117" t="str">
        <f>Athletes!J23</f>
        <v>Archie</v>
      </c>
      <c r="E117" t="str">
        <f>Athletes!K23</f>
        <v>GODALL</v>
      </c>
      <c r="F117" s="4" t="s">
        <v>9</v>
      </c>
      <c r="G117" s="96">
        <f>COUNTIF('U11B.Tr'!A:Q,Admin!$A117)</f>
        <v>0</v>
      </c>
      <c r="H117" s="96">
        <f>COUNTIF('U11B.Relay'!A:R,Admin!$A117)</f>
        <v>0</v>
      </c>
      <c r="I117" s="96">
        <f>COUNTIF('U11B.F'!A:CP,Admin!$A117)</f>
        <v>0</v>
      </c>
    </row>
    <row r="118" spans="1:9" ht="15" thickBot="1" x14ac:dyDescent="0.4">
      <c r="A118">
        <f>Athletes!G24</f>
        <v>217</v>
      </c>
      <c r="B118" t="str">
        <f>Athletes!H24</f>
        <v>U11B</v>
      </c>
      <c r="C118" t="str">
        <f>Athletes!I24</f>
        <v>U11B DAC</v>
      </c>
      <c r="D118" t="str">
        <f>Athletes!J24</f>
        <v>Dominic</v>
      </c>
      <c r="E118" t="str">
        <f>Athletes!K24</f>
        <v>GOFF</v>
      </c>
      <c r="F118" s="4" t="s">
        <v>9</v>
      </c>
      <c r="G118" s="96">
        <f>COUNTIF('U11B.Tr'!A:Q,Admin!$A118)</f>
        <v>1</v>
      </c>
      <c r="H118" s="96">
        <f>COUNTIF('U11B.Relay'!A:R,Admin!$A118)</f>
        <v>0</v>
      </c>
      <c r="I118" s="96">
        <f>COUNTIF('U11B.F'!A:CP,Admin!$A118)</f>
        <v>3</v>
      </c>
    </row>
    <row r="119" spans="1:9" ht="15" thickBot="1" x14ac:dyDescent="0.4">
      <c r="A119">
        <f>Athletes!G25</f>
        <v>218</v>
      </c>
      <c r="B119" t="str">
        <f>Athletes!H25</f>
        <v>U11B</v>
      </c>
      <c r="C119" t="str">
        <f>Athletes!I25</f>
        <v>U11B DAC</v>
      </c>
      <c r="D119" t="str">
        <f>Athletes!J25</f>
        <v>Edward</v>
      </c>
      <c r="E119" t="str">
        <f>Athletes!K25</f>
        <v>HARPER</v>
      </c>
      <c r="F119" s="4" t="s">
        <v>9</v>
      </c>
      <c r="G119" s="96">
        <f>COUNTIF('U11B.Tr'!A:Q,Admin!$A119)</f>
        <v>0</v>
      </c>
      <c r="H119" s="96">
        <f>COUNTIF('U11B.Relay'!A:R,Admin!$A119)</f>
        <v>0</v>
      </c>
      <c r="I119" s="96">
        <f>COUNTIF('U11B.F'!A:CP,Admin!$A119)</f>
        <v>0</v>
      </c>
    </row>
    <row r="120" spans="1:9" ht="15" thickBot="1" x14ac:dyDescent="0.4">
      <c r="A120">
        <f>Athletes!G26</f>
        <v>219</v>
      </c>
      <c r="B120" t="str">
        <f>Athletes!H26</f>
        <v>U11B</v>
      </c>
      <c r="C120" t="str">
        <f>Athletes!I26</f>
        <v>U11B DAC</v>
      </c>
      <c r="D120" t="str">
        <f>Athletes!J26</f>
        <v>Oliver</v>
      </c>
      <c r="E120" t="str">
        <f>Athletes!K26</f>
        <v>KNIGHT</v>
      </c>
      <c r="F120" s="4" t="s">
        <v>9</v>
      </c>
      <c r="G120" s="96">
        <f>COUNTIF('U11B.Tr'!A:Q,Admin!$A120)</f>
        <v>1</v>
      </c>
      <c r="H120" s="96">
        <f>COUNTIF('U11B.Relay'!A:R,Admin!$A120)</f>
        <v>0</v>
      </c>
      <c r="I120" s="96">
        <f>COUNTIF('U11B.F'!A:CP,Admin!$A120)</f>
        <v>3</v>
      </c>
    </row>
    <row r="121" spans="1:9" ht="15" thickBot="1" x14ac:dyDescent="0.4">
      <c r="A121">
        <f>Athletes!G27</f>
        <v>220</v>
      </c>
      <c r="B121" t="str">
        <f>Athletes!H27</f>
        <v>U11B</v>
      </c>
      <c r="C121" t="str">
        <f>Athletes!I27</f>
        <v>U11B DAC</v>
      </c>
      <c r="D121" t="str">
        <f>Athletes!J27</f>
        <v>Charlie</v>
      </c>
      <c r="E121" t="str">
        <f>Athletes!K27</f>
        <v>LLOYD</v>
      </c>
      <c r="F121" s="4" t="s">
        <v>9</v>
      </c>
      <c r="G121" s="96">
        <f>COUNTIF('U11B.Tr'!A:Q,Admin!$A121)</f>
        <v>0</v>
      </c>
      <c r="H121" s="96">
        <f>COUNTIF('U11B.Relay'!A:R,Admin!$A121)</f>
        <v>0</v>
      </c>
      <c r="I121" s="96">
        <f>COUNTIF('U11B.F'!A:CP,Admin!$A121)</f>
        <v>0</v>
      </c>
    </row>
    <row r="122" spans="1:9" ht="15" thickBot="1" x14ac:dyDescent="0.4">
      <c r="A122">
        <f>Athletes!G28</f>
        <v>221</v>
      </c>
      <c r="B122" t="str">
        <f>Athletes!H28</f>
        <v>U11B</v>
      </c>
      <c r="C122" t="str">
        <f>Athletes!I28</f>
        <v>U11B DAC</v>
      </c>
      <c r="D122" t="str">
        <f>Athletes!J28</f>
        <v>Henry</v>
      </c>
      <c r="E122" t="str">
        <f>Athletes!K28</f>
        <v>LLOYD</v>
      </c>
      <c r="F122" s="4" t="s">
        <v>9</v>
      </c>
      <c r="G122" s="96">
        <f>COUNTIF('U11B.Tr'!A:Q,Admin!$A122)</f>
        <v>0</v>
      </c>
      <c r="H122" s="96">
        <f>COUNTIF('U11B.Relay'!A:R,Admin!$A122)</f>
        <v>0</v>
      </c>
      <c r="I122" s="96">
        <f>COUNTIF('U11B.F'!A:CP,Admin!$A122)</f>
        <v>0</v>
      </c>
    </row>
    <row r="123" spans="1:9" ht="15" thickBot="1" x14ac:dyDescent="0.4">
      <c r="A123">
        <f>Athletes!G29</f>
        <v>222</v>
      </c>
      <c r="B123" t="str">
        <f>Athletes!H29</f>
        <v>U11B</v>
      </c>
      <c r="C123" t="str">
        <f>Athletes!I29</f>
        <v>U11B DAC</v>
      </c>
      <c r="D123" t="str">
        <f>Athletes!J29</f>
        <v>Logan</v>
      </c>
      <c r="E123" t="str">
        <f>Athletes!K29</f>
        <v>WILSON</v>
      </c>
      <c r="F123" s="4" t="s">
        <v>9</v>
      </c>
      <c r="G123" s="96">
        <f>COUNTIF('U11B.Tr'!A:Q,Admin!$A123)</f>
        <v>0</v>
      </c>
      <c r="H123" s="96">
        <f>COUNTIF('U11B.Relay'!A:R,Admin!$A123)</f>
        <v>0</v>
      </c>
      <c r="I123" s="96">
        <f>COUNTIF('U11B.F'!A:CP,Admin!$A123)</f>
        <v>0</v>
      </c>
    </row>
    <row r="124" spans="1:9" ht="15" thickBot="1" x14ac:dyDescent="0.4">
      <c r="A124">
        <f>Athletes!G30</f>
        <v>223</v>
      </c>
      <c r="B124" t="str">
        <f>Athletes!H30</f>
        <v>U11B</v>
      </c>
      <c r="C124" t="str">
        <f>Athletes!I30</f>
        <v/>
      </c>
      <c r="D124">
        <f>Athletes!J30</f>
        <v>0</v>
      </c>
      <c r="E124">
        <f>Athletes!K30</f>
        <v>0</v>
      </c>
      <c r="F124" s="4" t="s">
        <v>9</v>
      </c>
      <c r="G124" s="96">
        <f>COUNTIF('U11B.Tr'!A:Q,Admin!$A124)</f>
        <v>0</v>
      </c>
      <c r="H124" s="96">
        <f>COUNTIF('U11B.Relay'!A:R,Admin!$A124)</f>
        <v>0</v>
      </c>
      <c r="I124" s="96">
        <f>COUNTIF('U11B.F'!A:CP,Admin!$A124)</f>
        <v>0</v>
      </c>
    </row>
    <row r="125" spans="1:9" ht="15" thickBot="1" x14ac:dyDescent="0.4">
      <c r="A125">
        <f>Athletes!G31</f>
        <v>224</v>
      </c>
      <c r="B125" t="str">
        <f>Athletes!H31</f>
        <v>U11B</v>
      </c>
      <c r="C125" t="str">
        <f>Athletes!I31</f>
        <v/>
      </c>
      <c r="D125">
        <f>Athletes!J31</f>
        <v>0</v>
      </c>
      <c r="E125">
        <f>Athletes!K31</f>
        <v>0</v>
      </c>
      <c r="F125" s="4" t="s">
        <v>9</v>
      </c>
      <c r="G125" s="96">
        <f>COUNTIF('U11B.Tr'!A:Q,Admin!$A125)</f>
        <v>0</v>
      </c>
      <c r="H125" s="96">
        <f>COUNTIF('U11B.Relay'!A:R,Admin!$A125)</f>
        <v>0</v>
      </c>
      <c r="I125" s="96">
        <f>COUNTIF('U11B.F'!A:CP,Admin!$A125)</f>
        <v>0</v>
      </c>
    </row>
    <row r="126" spans="1:9" ht="15" thickBot="1" x14ac:dyDescent="0.4">
      <c r="A126">
        <f>Athletes!G32</f>
        <v>225</v>
      </c>
      <c r="B126" t="str">
        <f>Athletes!H32</f>
        <v>U11B</v>
      </c>
      <c r="C126" t="str">
        <f>Athletes!I32</f>
        <v/>
      </c>
      <c r="D126">
        <f>Athletes!J32</f>
        <v>0</v>
      </c>
      <c r="E126">
        <f>Athletes!K32</f>
        <v>0</v>
      </c>
      <c r="F126" s="4" t="s">
        <v>9</v>
      </c>
      <c r="G126" s="96">
        <f>COUNTIF('U11B.Tr'!A:Q,Admin!$A126)</f>
        <v>0</v>
      </c>
      <c r="H126" s="96">
        <f>COUNTIF('U11B.Relay'!A:R,Admin!$A126)</f>
        <v>0</v>
      </c>
      <c r="I126" s="96">
        <f>COUNTIF('U11B.F'!A:CP,Admin!$A126)</f>
        <v>0</v>
      </c>
    </row>
    <row r="127" spans="1:9" ht="15" thickBot="1" x14ac:dyDescent="0.4">
      <c r="A127">
        <f>Athletes!G33</f>
        <v>226</v>
      </c>
      <c r="B127" t="str">
        <f>Athletes!H33</f>
        <v>U11B</v>
      </c>
      <c r="C127" t="str">
        <f>Athletes!I33</f>
        <v/>
      </c>
      <c r="D127">
        <f>Athletes!J33</f>
        <v>0</v>
      </c>
      <c r="E127">
        <f>Athletes!K33</f>
        <v>0</v>
      </c>
      <c r="F127" s="4" t="s">
        <v>9</v>
      </c>
      <c r="G127" s="96">
        <f>COUNTIF('U11B.Tr'!A:Q,Admin!$A127)</f>
        <v>0</v>
      </c>
      <c r="H127" s="96">
        <f>COUNTIF('U11B.Relay'!A:R,Admin!$A127)</f>
        <v>0</v>
      </c>
      <c r="I127" s="96">
        <f>COUNTIF('U11B.F'!A:CP,Admin!$A127)</f>
        <v>0</v>
      </c>
    </row>
    <row r="128" spans="1:9" ht="15" thickBot="1" x14ac:dyDescent="0.4">
      <c r="A128">
        <f>Athletes!G34</f>
        <v>227</v>
      </c>
      <c r="B128" t="str">
        <f>Athletes!H34</f>
        <v>U11B</v>
      </c>
      <c r="C128" t="str">
        <f>Athletes!I34</f>
        <v/>
      </c>
      <c r="D128">
        <f>Athletes!J34</f>
        <v>0</v>
      </c>
      <c r="E128">
        <f>Athletes!K34</f>
        <v>0</v>
      </c>
      <c r="F128" s="4" t="s">
        <v>9</v>
      </c>
      <c r="G128" s="96">
        <f>COUNTIF('U11B.Tr'!A:Q,Admin!$A128)</f>
        <v>0</v>
      </c>
      <c r="H128" s="96">
        <f>COUNTIF('U11B.Relay'!A:R,Admin!$A128)</f>
        <v>0</v>
      </c>
      <c r="I128" s="96">
        <f>COUNTIF('U11B.F'!A:CP,Admin!$A128)</f>
        <v>0</v>
      </c>
    </row>
    <row r="129" spans="1:9" ht="15" thickBot="1" x14ac:dyDescent="0.4">
      <c r="A129">
        <f>Athletes!G35</f>
        <v>228</v>
      </c>
      <c r="B129" t="str">
        <f>Athletes!H35</f>
        <v>U11B</v>
      </c>
      <c r="C129" t="str">
        <f>Athletes!I35</f>
        <v/>
      </c>
      <c r="D129">
        <f>Athletes!J35</f>
        <v>0</v>
      </c>
      <c r="E129">
        <f>Athletes!K35</f>
        <v>0</v>
      </c>
      <c r="F129" s="4" t="s">
        <v>9</v>
      </c>
      <c r="G129" s="96">
        <f>COUNTIF('U11B.Tr'!A:Q,Admin!$A129)</f>
        <v>0</v>
      </c>
      <c r="H129" s="96">
        <f>COUNTIF('U11B.Relay'!A:R,Admin!$A129)</f>
        <v>0</v>
      </c>
      <c r="I129" s="96">
        <f>COUNTIF('U11B.F'!A:CP,Admin!$A129)</f>
        <v>0</v>
      </c>
    </row>
    <row r="130" spans="1:9" ht="15" thickBot="1" x14ac:dyDescent="0.4">
      <c r="A130">
        <f>Athletes!G36</f>
        <v>229</v>
      </c>
      <c r="B130" t="str">
        <f>Athletes!H36</f>
        <v>U11B</v>
      </c>
      <c r="C130" t="str">
        <f>Athletes!I36</f>
        <v/>
      </c>
      <c r="D130">
        <f>Athletes!J36</f>
        <v>0</v>
      </c>
      <c r="E130">
        <f>Athletes!K36</f>
        <v>0</v>
      </c>
      <c r="F130" s="4" t="s">
        <v>9</v>
      </c>
      <c r="G130" s="96">
        <f>COUNTIF('U11B.Tr'!A:Q,Admin!$A130)</f>
        <v>0</v>
      </c>
      <c r="H130" s="96">
        <f>COUNTIF('U11B.Relay'!A:R,Admin!$A130)</f>
        <v>0</v>
      </c>
      <c r="I130" s="96">
        <f>COUNTIF('U11B.F'!A:CP,Admin!$A130)</f>
        <v>0</v>
      </c>
    </row>
    <row r="131" spans="1:9" ht="15" thickBot="1" x14ac:dyDescent="0.4">
      <c r="A131">
        <f>Athletes!G37</f>
        <v>230</v>
      </c>
      <c r="B131" t="str">
        <f>Athletes!H37</f>
        <v>U11B</v>
      </c>
      <c r="C131" t="str">
        <f>Athletes!I37</f>
        <v/>
      </c>
      <c r="D131">
        <f>Athletes!J37</f>
        <v>0</v>
      </c>
      <c r="E131">
        <f>Athletes!K37</f>
        <v>0</v>
      </c>
      <c r="F131" s="4" t="s">
        <v>9</v>
      </c>
      <c r="G131" s="96">
        <f>COUNTIF('U11B.Tr'!A:Q,Admin!$A131)</f>
        <v>0</v>
      </c>
      <c r="H131" s="96">
        <f>COUNTIF('U11B.Relay'!A:R,Admin!$A131)</f>
        <v>0</v>
      </c>
      <c r="I131" s="96">
        <f>COUNTIF('U11B.F'!A:CP,Admin!$A131)</f>
        <v>0</v>
      </c>
    </row>
    <row r="132" spans="1:9" ht="15" thickBot="1" x14ac:dyDescent="0.4">
      <c r="A132">
        <f>Athletes!G38</f>
        <v>231</v>
      </c>
      <c r="B132" t="str">
        <f>Athletes!H38</f>
        <v>U13G</v>
      </c>
      <c r="C132" t="str">
        <f>Athletes!I38</f>
        <v>U13G DAC</v>
      </c>
      <c r="D132" t="str">
        <f>Athletes!J38</f>
        <v>Seren</v>
      </c>
      <c r="E132" t="str">
        <f>Athletes!K38</f>
        <v>BULL</v>
      </c>
      <c r="F132" s="4" t="s">
        <v>9</v>
      </c>
      <c r="G132" s="96">
        <f>COUNTIF('U13G.Tr'!A:AB,Admin!$A132)</f>
        <v>1</v>
      </c>
      <c r="H132" s="96">
        <f>COUNTIF('U13G.Relay'!A:AC,Admin!$A132)</f>
        <v>0</v>
      </c>
      <c r="I132" s="96">
        <f>COUNTIF('U13G.F'!A:CP,Admin!$A132)</f>
        <v>3</v>
      </c>
    </row>
    <row r="133" spans="1:9" ht="15" thickBot="1" x14ac:dyDescent="0.4">
      <c r="A133">
        <f>Athletes!G39</f>
        <v>232</v>
      </c>
      <c r="B133" t="str">
        <f>Athletes!H39</f>
        <v>U13G</v>
      </c>
      <c r="C133" t="str">
        <f>Athletes!I39</f>
        <v>U13G DAC</v>
      </c>
      <c r="D133" t="str">
        <f>Athletes!J39</f>
        <v>Amelia</v>
      </c>
      <c r="E133" t="str">
        <f>Athletes!K39</f>
        <v>GRAHAM</v>
      </c>
      <c r="F133" s="4" t="s">
        <v>9</v>
      </c>
      <c r="G133" s="96">
        <f>COUNTIF('U13G.Tr'!A:AB,Admin!$A133)</f>
        <v>2</v>
      </c>
      <c r="H133" s="96">
        <f>COUNTIF('U13G.Relay'!A:AC,Admin!$A133)</f>
        <v>0</v>
      </c>
      <c r="I133" s="96">
        <f>COUNTIF('U13G.F'!A:CP,Admin!$A133)</f>
        <v>2</v>
      </c>
    </row>
    <row r="134" spans="1:9" ht="15" thickBot="1" x14ac:dyDescent="0.4">
      <c r="A134">
        <f>Athletes!G40</f>
        <v>233</v>
      </c>
      <c r="B134" t="str">
        <f>Athletes!H40</f>
        <v>U13G</v>
      </c>
      <c r="C134" t="str">
        <f>Athletes!I40</f>
        <v>U13G DAC</v>
      </c>
      <c r="D134" t="str">
        <f>Athletes!J40</f>
        <v>Evie</v>
      </c>
      <c r="E134" t="str">
        <f>Athletes!K40</f>
        <v>TRAVERS</v>
      </c>
      <c r="F134" s="4" t="s">
        <v>9</v>
      </c>
      <c r="G134" s="96">
        <f>COUNTIF('U13G.Tr'!A:AB,Admin!$A134)</f>
        <v>0</v>
      </c>
      <c r="H134" s="96">
        <f>COUNTIF('U13G.Relay'!A:AC,Admin!$A134)</f>
        <v>0</v>
      </c>
      <c r="I134" s="96">
        <f>COUNTIF('U13G.F'!A:CP,Admin!$A134)</f>
        <v>0</v>
      </c>
    </row>
    <row r="135" spans="1:9" ht="15" thickBot="1" x14ac:dyDescent="0.4">
      <c r="A135">
        <f>Athletes!G41</f>
        <v>234</v>
      </c>
      <c r="B135" t="str">
        <f>Athletes!H41</f>
        <v>U13G</v>
      </c>
      <c r="C135" t="str">
        <f>Athletes!I41</f>
        <v/>
      </c>
      <c r="D135">
        <f>Athletes!J41</f>
        <v>0</v>
      </c>
      <c r="E135">
        <f>Athletes!K41</f>
        <v>0</v>
      </c>
      <c r="F135" s="4" t="s">
        <v>9</v>
      </c>
      <c r="G135" s="96">
        <f>COUNTIF('U13G.Tr'!A:AB,Admin!$A135)</f>
        <v>0</v>
      </c>
      <c r="H135" s="96">
        <f>COUNTIF('U13G.Relay'!A:AC,Admin!$A135)</f>
        <v>0</v>
      </c>
      <c r="I135" s="96">
        <f>COUNTIF('U13G.F'!A:CP,Admin!$A135)</f>
        <v>0</v>
      </c>
    </row>
    <row r="136" spans="1:9" ht="15" thickBot="1" x14ac:dyDescent="0.4">
      <c r="A136">
        <f>Athletes!G42</f>
        <v>235</v>
      </c>
      <c r="B136" t="str">
        <f>Athletes!H42</f>
        <v>U13G</v>
      </c>
      <c r="C136" t="str">
        <f>Athletes!I42</f>
        <v/>
      </c>
      <c r="D136">
        <f>Athletes!J42</f>
        <v>0</v>
      </c>
      <c r="E136">
        <f>Athletes!K42</f>
        <v>0</v>
      </c>
      <c r="F136" s="4" t="s">
        <v>9</v>
      </c>
      <c r="G136" s="96">
        <f>COUNTIF('U13G.Tr'!A:AB,Admin!$A136)</f>
        <v>0</v>
      </c>
      <c r="H136" s="96">
        <f>COUNTIF('U13G.Relay'!A:AC,Admin!$A136)</f>
        <v>0</v>
      </c>
      <c r="I136" s="96">
        <f>COUNTIF('U13G.F'!A:CP,Admin!$A136)</f>
        <v>0</v>
      </c>
    </row>
    <row r="137" spans="1:9" ht="15" thickBot="1" x14ac:dyDescent="0.4">
      <c r="A137">
        <f>Athletes!G43</f>
        <v>236</v>
      </c>
      <c r="B137" t="str">
        <f>Athletes!H43</f>
        <v>U13G</v>
      </c>
      <c r="C137" t="str">
        <f>Athletes!I43</f>
        <v/>
      </c>
      <c r="D137">
        <f>Athletes!J43</f>
        <v>0</v>
      </c>
      <c r="E137">
        <f>Athletes!K43</f>
        <v>0</v>
      </c>
      <c r="F137" s="4" t="s">
        <v>9</v>
      </c>
      <c r="G137" s="96">
        <f>COUNTIF('U13G.Tr'!A:AB,Admin!$A137)</f>
        <v>0</v>
      </c>
      <c r="H137" s="96">
        <f>COUNTIF('U13G.Relay'!A:AC,Admin!$A137)</f>
        <v>0</v>
      </c>
      <c r="I137" s="96">
        <f>COUNTIF('U13G.F'!A:CP,Admin!$A137)</f>
        <v>0</v>
      </c>
    </row>
    <row r="138" spans="1:9" ht="15" thickBot="1" x14ac:dyDescent="0.4">
      <c r="A138">
        <f>Athletes!G44</f>
        <v>237</v>
      </c>
      <c r="B138" t="str">
        <f>Athletes!H44</f>
        <v>U13G</v>
      </c>
      <c r="C138" t="str">
        <f>Athletes!I44</f>
        <v/>
      </c>
      <c r="D138">
        <f>Athletes!J44</f>
        <v>0</v>
      </c>
      <c r="E138">
        <f>Athletes!K44</f>
        <v>0</v>
      </c>
      <c r="F138" s="4" t="s">
        <v>9</v>
      </c>
      <c r="G138" s="96">
        <f>COUNTIF('U13G.Tr'!A:AB,Admin!$A138)</f>
        <v>0</v>
      </c>
      <c r="H138" s="96">
        <f>COUNTIF('U13G.Relay'!A:AC,Admin!$A138)</f>
        <v>0</v>
      </c>
      <c r="I138" s="96">
        <f>COUNTIF('U13G.F'!A:CP,Admin!$A138)</f>
        <v>0</v>
      </c>
    </row>
    <row r="139" spans="1:9" ht="15" thickBot="1" x14ac:dyDescent="0.4">
      <c r="A139">
        <f>Athletes!G45</f>
        <v>238</v>
      </c>
      <c r="B139" t="str">
        <f>Athletes!H45</f>
        <v>U13G</v>
      </c>
      <c r="C139" t="str">
        <f>Athletes!I45</f>
        <v/>
      </c>
      <c r="D139">
        <f>Athletes!J45</f>
        <v>0</v>
      </c>
      <c r="E139">
        <f>Athletes!K45</f>
        <v>0</v>
      </c>
      <c r="F139" s="4" t="s">
        <v>9</v>
      </c>
      <c r="G139" s="96">
        <f>COUNTIF('U13G.Tr'!A:AB,Admin!$A139)</f>
        <v>0</v>
      </c>
      <c r="H139" s="96">
        <f>COUNTIF('U13G.Relay'!A:AC,Admin!$A139)</f>
        <v>0</v>
      </c>
      <c r="I139" s="96">
        <f>COUNTIF('U13G.F'!A:CP,Admin!$A139)</f>
        <v>0</v>
      </c>
    </row>
    <row r="140" spans="1:9" ht="15" thickBot="1" x14ac:dyDescent="0.4">
      <c r="A140">
        <f>Athletes!G46</f>
        <v>239</v>
      </c>
      <c r="B140" t="str">
        <f>Athletes!H46</f>
        <v>U13G</v>
      </c>
      <c r="C140" t="str">
        <f>Athletes!I46</f>
        <v/>
      </c>
      <c r="D140">
        <f>Athletes!J46</f>
        <v>0</v>
      </c>
      <c r="E140">
        <f>Athletes!K46</f>
        <v>0</v>
      </c>
      <c r="F140" s="4" t="s">
        <v>9</v>
      </c>
      <c r="G140" s="96">
        <f>COUNTIF('U13G.Tr'!A:AB,Admin!$A140)</f>
        <v>0</v>
      </c>
      <c r="H140" s="96">
        <f>COUNTIF('U13G.Relay'!A:AC,Admin!$A140)</f>
        <v>0</v>
      </c>
      <c r="I140" s="96">
        <f>COUNTIF('U13G.F'!A:CP,Admin!$A140)</f>
        <v>0</v>
      </c>
    </row>
    <row r="141" spans="1:9" ht="15" thickBot="1" x14ac:dyDescent="0.4">
      <c r="A141">
        <f>Athletes!G47</f>
        <v>240</v>
      </c>
      <c r="B141" t="str">
        <f>Athletes!H47</f>
        <v>U13G</v>
      </c>
      <c r="C141" t="str">
        <f>Athletes!I47</f>
        <v/>
      </c>
      <c r="D141">
        <f>Athletes!J47</f>
        <v>0</v>
      </c>
      <c r="E141">
        <f>Athletes!K47</f>
        <v>0</v>
      </c>
      <c r="F141" s="4" t="s">
        <v>9</v>
      </c>
      <c r="G141" s="96">
        <f>COUNTIF('U13G.Tr'!A:AB,Admin!$A141)</f>
        <v>0</v>
      </c>
      <c r="H141" s="96">
        <f>COUNTIF('U13G.Relay'!A:AC,Admin!$A141)</f>
        <v>0</v>
      </c>
      <c r="I141" s="96">
        <f>COUNTIF('U13G.F'!A:CP,Admin!$A141)</f>
        <v>0</v>
      </c>
    </row>
    <row r="142" spans="1:9" ht="15" thickBot="1" x14ac:dyDescent="0.4">
      <c r="A142">
        <f>Athletes!G48</f>
        <v>241</v>
      </c>
      <c r="B142" t="str">
        <f>Athletes!H48</f>
        <v>U13G</v>
      </c>
      <c r="C142" t="str">
        <f>Athletes!I48</f>
        <v/>
      </c>
      <c r="D142">
        <f>Athletes!J48</f>
        <v>0</v>
      </c>
      <c r="E142">
        <f>Athletes!K48</f>
        <v>0</v>
      </c>
      <c r="F142" s="4" t="s">
        <v>9</v>
      </c>
      <c r="G142" s="96">
        <f>COUNTIF('U13G.Tr'!A:AB,Admin!$A142)</f>
        <v>0</v>
      </c>
      <c r="H142" s="96">
        <f>COUNTIF('U13G.Relay'!A:AC,Admin!$A142)</f>
        <v>0</v>
      </c>
      <c r="I142" s="96">
        <f>COUNTIF('U13G.F'!A:CP,Admin!$A142)</f>
        <v>0</v>
      </c>
    </row>
    <row r="143" spans="1:9" ht="15" thickBot="1" x14ac:dyDescent="0.4">
      <c r="A143">
        <f>Athletes!G49</f>
        <v>242</v>
      </c>
      <c r="B143" t="str">
        <f>Athletes!H49</f>
        <v>U13G</v>
      </c>
      <c r="C143" t="str">
        <f>Athletes!I49</f>
        <v/>
      </c>
      <c r="D143">
        <f>Athletes!J49</f>
        <v>0</v>
      </c>
      <c r="E143">
        <f>Athletes!K49</f>
        <v>0</v>
      </c>
      <c r="F143" s="4" t="s">
        <v>9</v>
      </c>
      <c r="G143" s="96">
        <f>COUNTIF('U13G.Tr'!A:AB,Admin!$A143)</f>
        <v>0</v>
      </c>
      <c r="H143" s="96">
        <f>COUNTIF('U13G.Relay'!A:AC,Admin!$A143)</f>
        <v>0</v>
      </c>
      <c r="I143" s="96">
        <f>COUNTIF('U13G.F'!A:CP,Admin!$A143)</f>
        <v>0</v>
      </c>
    </row>
    <row r="144" spans="1:9" ht="15" thickBot="1" x14ac:dyDescent="0.4">
      <c r="A144">
        <f>Athletes!G50</f>
        <v>243</v>
      </c>
      <c r="B144" t="str">
        <f>Athletes!H50</f>
        <v>U13G</v>
      </c>
      <c r="C144" t="str">
        <f>Athletes!I50</f>
        <v/>
      </c>
      <c r="D144">
        <f>Athletes!J50</f>
        <v>0</v>
      </c>
      <c r="E144">
        <f>Athletes!K50</f>
        <v>0</v>
      </c>
      <c r="F144" s="4" t="s">
        <v>9</v>
      </c>
      <c r="G144" s="96">
        <f>COUNTIF('U13G.Tr'!A:AB,Admin!$A144)</f>
        <v>0</v>
      </c>
      <c r="H144" s="96">
        <f>COUNTIF('U13G.Relay'!A:AC,Admin!$A144)</f>
        <v>0</v>
      </c>
      <c r="I144" s="96">
        <f>COUNTIF('U13G.F'!A:CP,Admin!$A144)</f>
        <v>0</v>
      </c>
    </row>
    <row r="145" spans="1:9" ht="15" thickBot="1" x14ac:dyDescent="0.4">
      <c r="A145">
        <f>Athletes!G51</f>
        <v>244</v>
      </c>
      <c r="B145" t="str">
        <f>Athletes!H51</f>
        <v>U13G</v>
      </c>
      <c r="C145" t="str">
        <f>Athletes!I51</f>
        <v/>
      </c>
      <c r="D145">
        <f>Athletes!J51</f>
        <v>0</v>
      </c>
      <c r="E145">
        <f>Athletes!K51</f>
        <v>0</v>
      </c>
      <c r="F145" s="4" t="s">
        <v>9</v>
      </c>
      <c r="G145" s="96">
        <f>COUNTIF('U13G.Tr'!A:AB,Admin!$A145)</f>
        <v>0</v>
      </c>
      <c r="H145" s="96">
        <f>COUNTIF('U13G.Relay'!A:AC,Admin!$A145)</f>
        <v>0</v>
      </c>
      <c r="I145" s="96">
        <f>COUNTIF('U13G.F'!A:CP,Admin!$A145)</f>
        <v>0</v>
      </c>
    </row>
    <row r="146" spans="1:9" ht="15" thickBot="1" x14ac:dyDescent="0.4">
      <c r="A146">
        <f>Athletes!G52</f>
        <v>245</v>
      </c>
      <c r="B146" t="str">
        <f>Athletes!H52</f>
        <v>U13G</v>
      </c>
      <c r="C146" t="str">
        <f>Athletes!I52</f>
        <v/>
      </c>
      <c r="D146">
        <f>Athletes!J52</f>
        <v>0</v>
      </c>
      <c r="E146">
        <f>Athletes!K52</f>
        <v>0</v>
      </c>
      <c r="F146" s="4" t="s">
        <v>9</v>
      </c>
      <c r="G146" s="96">
        <f>COUNTIF('U13G.Tr'!A:AB,Admin!$A146)</f>
        <v>0</v>
      </c>
      <c r="H146" s="96">
        <f>COUNTIF('U13G.Relay'!A:AC,Admin!$A146)</f>
        <v>0</v>
      </c>
      <c r="I146" s="96">
        <f>COUNTIF('U13G.F'!A:CP,Admin!$A146)</f>
        <v>0</v>
      </c>
    </row>
    <row r="147" spans="1:9" ht="15" thickBot="1" x14ac:dyDescent="0.4">
      <c r="A147">
        <f>Athletes!G53</f>
        <v>246</v>
      </c>
      <c r="B147" t="str">
        <f>Athletes!H53</f>
        <v>U13B</v>
      </c>
      <c r="C147" t="str">
        <f>Athletes!I53</f>
        <v>U13B DAC</v>
      </c>
      <c r="D147" t="str">
        <f>Athletes!J53</f>
        <v>Kobi</v>
      </c>
      <c r="E147" t="str">
        <f>Athletes!K53</f>
        <v>BRAY</v>
      </c>
      <c r="F147" s="4" t="s">
        <v>9</v>
      </c>
      <c r="G147" s="96">
        <f>COUNTIF('U13B.Tr'!A:AB,Admin!$A147)</f>
        <v>1</v>
      </c>
      <c r="H147" s="96">
        <f>COUNTIF('U13B.Relay'!A:AC,Admin!$A147)</f>
        <v>0</v>
      </c>
      <c r="I147" s="96">
        <f>COUNTIF('U13B.F'!A:CL,Admin!$A147)</f>
        <v>3</v>
      </c>
    </row>
    <row r="148" spans="1:9" ht="15" thickBot="1" x14ac:dyDescent="0.4">
      <c r="A148">
        <f>Athletes!G54</f>
        <v>247</v>
      </c>
      <c r="B148" t="str">
        <f>Athletes!H54</f>
        <v>U13B</v>
      </c>
      <c r="C148" t="str">
        <f>Athletes!I54</f>
        <v/>
      </c>
      <c r="D148">
        <f>Athletes!J54</f>
        <v>0</v>
      </c>
      <c r="E148">
        <f>Athletes!K54</f>
        <v>0</v>
      </c>
      <c r="F148" s="4" t="s">
        <v>9</v>
      </c>
      <c r="G148" s="96">
        <f>COUNTIF('U13B.Tr'!A:AB,Admin!$A148)</f>
        <v>0</v>
      </c>
      <c r="H148" s="96">
        <f>COUNTIF('U13B.Relay'!A:AC,Admin!$A148)</f>
        <v>0</v>
      </c>
      <c r="I148" s="96">
        <f>COUNTIF('U13B.F'!A:CL,Admin!$A148)</f>
        <v>0</v>
      </c>
    </row>
    <row r="149" spans="1:9" ht="15" thickBot="1" x14ac:dyDescent="0.4">
      <c r="A149">
        <f>Athletes!G55</f>
        <v>248</v>
      </c>
      <c r="B149" t="str">
        <f>Athletes!H55</f>
        <v>U13B</v>
      </c>
      <c r="C149" t="str">
        <f>Athletes!I55</f>
        <v/>
      </c>
      <c r="D149">
        <f>Athletes!J55</f>
        <v>0</v>
      </c>
      <c r="E149">
        <f>Athletes!K55</f>
        <v>0</v>
      </c>
      <c r="F149" s="4" t="s">
        <v>9</v>
      </c>
      <c r="G149" s="96">
        <f>COUNTIF('U13B.Tr'!A:AB,Admin!$A149)</f>
        <v>0</v>
      </c>
      <c r="H149" s="96">
        <f>COUNTIF('U13B.Relay'!A:AC,Admin!$A149)</f>
        <v>0</v>
      </c>
      <c r="I149" s="96">
        <f>COUNTIF('U13B.F'!A:CL,Admin!$A149)</f>
        <v>0</v>
      </c>
    </row>
    <row r="150" spans="1:9" ht="15" thickBot="1" x14ac:dyDescent="0.4">
      <c r="A150">
        <f>Athletes!G56</f>
        <v>249</v>
      </c>
      <c r="B150" t="str">
        <f>Athletes!H56</f>
        <v>U13B</v>
      </c>
      <c r="C150" t="str">
        <f>Athletes!I56</f>
        <v/>
      </c>
      <c r="D150">
        <f>Athletes!J56</f>
        <v>0</v>
      </c>
      <c r="E150">
        <f>Athletes!K56</f>
        <v>0</v>
      </c>
      <c r="F150" s="4" t="s">
        <v>9</v>
      </c>
      <c r="G150" s="96">
        <f>COUNTIF('U13B.Tr'!A:AB,Admin!$A150)</f>
        <v>0</v>
      </c>
      <c r="H150" s="96">
        <f>COUNTIF('U13B.Relay'!A:AC,Admin!$A150)</f>
        <v>0</v>
      </c>
      <c r="I150" s="96">
        <f>COUNTIF('U13B.F'!A:CL,Admin!$A150)</f>
        <v>0</v>
      </c>
    </row>
    <row r="151" spans="1:9" ht="15" thickBot="1" x14ac:dyDescent="0.4">
      <c r="A151">
        <f>Athletes!G57</f>
        <v>250</v>
      </c>
      <c r="B151" t="str">
        <f>Athletes!H57</f>
        <v>U13B</v>
      </c>
      <c r="C151" t="str">
        <f>Athletes!I57</f>
        <v/>
      </c>
      <c r="D151">
        <f>Athletes!J57</f>
        <v>0</v>
      </c>
      <c r="E151">
        <f>Athletes!K57</f>
        <v>0</v>
      </c>
      <c r="F151" s="4" t="s">
        <v>9</v>
      </c>
      <c r="G151" s="96">
        <f>COUNTIF('U13B.Tr'!A:AB,Admin!$A151)</f>
        <v>0</v>
      </c>
      <c r="H151" s="96">
        <f>COUNTIF('U13B.Relay'!A:AC,Admin!$A151)</f>
        <v>0</v>
      </c>
      <c r="I151" s="96">
        <f>COUNTIF('U13B.F'!A:CL,Admin!$A151)</f>
        <v>0</v>
      </c>
    </row>
    <row r="152" spans="1:9" ht="15" thickBot="1" x14ac:dyDescent="0.4">
      <c r="A152">
        <f>Athletes!G58</f>
        <v>251</v>
      </c>
      <c r="B152" t="str">
        <f>Athletes!H58</f>
        <v>U13B</v>
      </c>
      <c r="C152" t="str">
        <f>Athletes!I58</f>
        <v/>
      </c>
      <c r="D152">
        <f>Athletes!J58</f>
        <v>0</v>
      </c>
      <c r="E152">
        <f>Athletes!K58</f>
        <v>0</v>
      </c>
      <c r="F152" s="4" t="s">
        <v>9</v>
      </c>
      <c r="G152" s="96">
        <f>COUNTIF('U13B.Tr'!A:AB,Admin!$A152)</f>
        <v>0</v>
      </c>
      <c r="H152" s="96">
        <f>COUNTIF('U13B.Relay'!A:AC,Admin!$A152)</f>
        <v>0</v>
      </c>
      <c r="I152" s="96">
        <f>COUNTIF('U13B.F'!A:CL,Admin!$A152)</f>
        <v>0</v>
      </c>
    </row>
    <row r="153" spans="1:9" ht="15" thickBot="1" x14ac:dyDescent="0.4">
      <c r="A153">
        <f>Athletes!G59</f>
        <v>252</v>
      </c>
      <c r="B153" t="str">
        <f>Athletes!H59</f>
        <v>U13B</v>
      </c>
      <c r="C153" t="str">
        <f>Athletes!I59</f>
        <v/>
      </c>
      <c r="D153">
        <f>Athletes!J59</f>
        <v>0</v>
      </c>
      <c r="E153">
        <f>Athletes!K59</f>
        <v>0</v>
      </c>
      <c r="F153" s="4" t="s">
        <v>9</v>
      </c>
      <c r="G153" s="96">
        <f>COUNTIF('U13B.Tr'!A:AB,Admin!$A153)</f>
        <v>0</v>
      </c>
      <c r="H153" s="96">
        <f>COUNTIF('U13B.Relay'!A:AC,Admin!$A153)</f>
        <v>0</v>
      </c>
      <c r="I153" s="96">
        <f>COUNTIF('U13B.F'!A:CL,Admin!$A153)</f>
        <v>0</v>
      </c>
    </row>
    <row r="154" spans="1:9" ht="15" thickBot="1" x14ac:dyDescent="0.4">
      <c r="A154">
        <f>Athletes!G60</f>
        <v>253</v>
      </c>
      <c r="B154" t="str">
        <f>Athletes!H60</f>
        <v>U13B</v>
      </c>
      <c r="C154" t="str">
        <f>Athletes!I60</f>
        <v/>
      </c>
      <c r="D154">
        <f>Athletes!J60</f>
        <v>0</v>
      </c>
      <c r="E154">
        <f>Athletes!K60</f>
        <v>0</v>
      </c>
      <c r="F154" s="4" t="s">
        <v>9</v>
      </c>
      <c r="G154" s="96">
        <f>COUNTIF('U13B.Tr'!A:AB,Admin!$A154)</f>
        <v>0</v>
      </c>
      <c r="H154" s="96">
        <f>COUNTIF('U13B.Relay'!A:AC,Admin!$A154)</f>
        <v>0</v>
      </c>
      <c r="I154" s="96">
        <f>COUNTIF('U13B.F'!A:CL,Admin!$A154)</f>
        <v>0</v>
      </c>
    </row>
    <row r="155" spans="1:9" ht="15" thickBot="1" x14ac:dyDescent="0.4">
      <c r="A155">
        <f>Athletes!G61</f>
        <v>254</v>
      </c>
      <c r="B155" t="str">
        <f>Athletes!H61</f>
        <v>U13B</v>
      </c>
      <c r="C155" t="str">
        <f>Athletes!I61</f>
        <v/>
      </c>
      <c r="D155">
        <f>Athletes!J61</f>
        <v>0</v>
      </c>
      <c r="E155">
        <f>Athletes!K61</f>
        <v>0</v>
      </c>
      <c r="F155" s="4" t="s">
        <v>9</v>
      </c>
      <c r="G155" s="96">
        <f>COUNTIF('U13B.Tr'!A:AB,Admin!$A155)</f>
        <v>0</v>
      </c>
      <c r="H155" s="96">
        <f>COUNTIF('U13B.Relay'!A:AC,Admin!$A155)</f>
        <v>0</v>
      </c>
      <c r="I155" s="96">
        <f>COUNTIF('U13B.F'!A:CL,Admin!$A155)</f>
        <v>0</v>
      </c>
    </row>
    <row r="156" spans="1:9" ht="15" thickBot="1" x14ac:dyDescent="0.4">
      <c r="A156">
        <f>Athletes!G62</f>
        <v>255</v>
      </c>
      <c r="B156" t="str">
        <f>Athletes!H62</f>
        <v>U13B</v>
      </c>
      <c r="C156" t="str">
        <f>Athletes!I62</f>
        <v/>
      </c>
      <c r="D156">
        <f>Athletes!J62</f>
        <v>0</v>
      </c>
      <c r="E156">
        <f>Athletes!K62</f>
        <v>0</v>
      </c>
      <c r="F156" s="4" t="s">
        <v>9</v>
      </c>
      <c r="G156" s="96">
        <f>COUNTIF('U13B.Tr'!A:AB,Admin!$A156)</f>
        <v>0</v>
      </c>
      <c r="H156" s="96">
        <f>COUNTIF('U13B.Relay'!A:AC,Admin!$A156)</f>
        <v>0</v>
      </c>
      <c r="I156" s="96">
        <f>COUNTIF('U13B.F'!A:CL,Admin!$A156)</f>
        <v>0</v>
      </c>
    </row>
    <row r="157" spans="1:9" ht="15" thickBot="1" x14ac:dyDescent="0.4">
      <c r="A157">
        <f>Athletes!G63</f>
        <v>256</v>
      </c>
      <c r="B157" t="str">
        <f>Athletes!H63</f>
        <v>U13B</v>
      </c>
      <c r="C157" t="str">
        <f>Athletes!I63</f>
        <v/>
      </c>
      <c r="D157">
        <f>Athletes!J63</f>
        <v>0</v>
      </c>
      <c r="E157">
        <f>Athletes!K63</f>
        <v>0</v>
      </c>
      <c r="F157" s="4" t="s">
        <v>9</v>
      </c>
      <c r="G157" s="96">
        <f>COUNTIF('U13B.Tr'!A:AB,Admin!$A157)</f>
        <v>0</v>
      </c>
      <c r="H157" s="96">
        <f>COUNTIF('U13B.Relay'!A:AC,Admin!$A157)</f>
        <v>0</v>
      </c>
      <c r="I157" s="96">
        <f>COUNTIF('U13B.F'!A:CL,Admin!$A157)</f>
        <v>0</v>
      </c>
    </row>
    <row r="158" spans="1:9" ht="15" thickBot="1" x14ac:dyDescent="0.4">
      <c r="A158">
        <f>Athletes!G64</f>
        <v>257</v>
      </c>
      <c r="B158" t="str">
        <f>Athletes!H64</f>
        <v>U13B</v>
      </c>
      <c r="C158" t="str">
        <f>Athletes!I64</f>
        <v/>
      </c>
      <c r="D158">
        <f>Athletes!J64</f>
        <v>0</v>
      </c>
      <c r="E158">
        <f>Athletes!K64</f>
        <v>0</v>
      </c>
      <c r="F158" s="4" t="s">
        <v>9</v>
      </c>
      <c r="G158" s="96">
        <f>COUNTIF('U13B.Tr'!A:AB,Admin!$A158)</f>
        <v>0</v>
      </c>
      <c r="H158" s="96">
        <f>COUNTIF('U13B.Relay'!A:AC,Admin!$A158)</f>
        <v>0</v>
      </c>
      <c r="I158" s="96">
        <f>COUNTIF('U13B.F'!A:CL,Admin!$A158)</f>
        <v>0</v>
      </c>
    </row>
    <row r="159" spans="1:9" ht="15" thickBot="1" x14ac:dyDescent="0.4">
      <c r="A159">
        <f>Athletes!G65</f>
        <v>258</v>
      </c>
      <c r="B159" t="str">
        <f>Athletes!H65</f>
        <v>U13B</v>
      </c>
      <c r="C159" t="str">
        <f>Athletes!I65</f>
        <v/>
      </c>
      <c r="D159">
        <f>Athletes!J65</f>
        <v>0</v>
      </c>
      <c r="E159">
        <f>Athletes!K65</f>
        <v>0</v>
      </c>
      <c r="F159" s="4" t="s">
        <v>9</v>
      </c>
      <c r="G159" s="96">
        <f>COUNTIF('U13B.Tr'!A:AB,Admin!$A159)</f>
        <v>0</v>
      </c>
      <c r="H159" s="96">
        <f>COUNTIF('U13B.Relay'!A:AC,Admin!$A159)</f>
        <v>0</v>
      </c>
      <c r="I159" s="96">
        <f>COUNTIF('U13B.F'!A:CL,Admin!$A159)</f>
        <v>0</v>
      </c>
    </row>
    <row r="160" spans="1:9" ht="15" thickBot="1" x14ac:dyDescent="0.4">
      <c r="A160">
        <f>Athletes!G66</f>
        <v>259</v>
      </c>
      <c r="B160" t="str">
        <f>Athletes!H66</f>
        <v>U13B</v>
      </c>
      <c r="C160" t="str">
        <f>Athletes!I66</f>
        <v/>
      </c>
      <c r="D160">
        <f>Athletes!J66</f>
        <v>0</v>
      </c>
      <c r="E160">
        <f>Athletes!K66</f>
        <v>0</v>
      </c>
      <c r="F160" s="4" t="s">
        <v>9</v>
      </c>
      <c r="G160" s="96">
        <f>COUNTIF('U13B.Tr'!A:AB,Admin!$A160)</f>
        <v>0</v>
      </c>
      <c r="H160" s="96">
        <f>COUNTIF('U13B.Relay'!A:AC,Admin!$A160)</f>
        <v>0</v>
      </c>
      <c r="I160" s="96">
        <f>COUNTIF('U13B.F'!A:CL,Admin!$A160)</f>
        <v>0</v>
      </c>
    </row>
    <row r="161" spans="1:9" ht="15" thickBot="1" x14ac:dyDescent="0.4">
      <c r="A161">
        <f>Athletes!G67</f>
        <v>260</v>
      </c>
      <c r="B161" t="str">
        <f>Athletes!H67</f>
        <v>U13B</v>
      </c>
      <c r="C161" t="str">
        <f>Athletes!I67</f>
        <v/>
      </c>
      <c r="D161">
        <f>Athletes!J67</f>
        <v>0</v>
      </c>
      <c r="E161">
        <f>Athletes!K67</f>
        <v>0</v>
      </c>
      <c r="F161" s="4" t="s">
        <v>9</v>
      </c>
      <c r="G161" s="96">
        <f>COUNTIF('U13B.Tr'!A:AB,Admin!$A161)</f>
        <v>0</v>
      </c>
      <c r="H161" s="96">
        <f>COUNTIF('U13B.Relay'!A:AC,Admin!$A161)</f>
        <v>0</v>
      </c>
      <c r="I161" s="96">
        <f>COUNTIF('U13B.F'!A:CL,Admin!$A161)</f>
        <v>0</v>
      </c>
    </row>
    <row r="162" spans="1:9" ht="15" thickBot="1" x14ac:dyDescent="0.4">
      <c r="A162">
        <f>Athletes!G68</f>
        <v>261</v>
      </c>
      <c r="B162">
        <f>Athletes!H68</f>
        <v>0</v>
      </c>
      <c r="C162" t="str">
        <f>Athletes!I68</f>
        <v/>
      </c>
      <c r="D162">
        <f>Athletes!J68</f>
        <v>0</v>
      </c>
      <c r="E162">
        <f>Athletes!K68</f>
        <v>0</v>
      </c>
      <c r="F162" s="4" t="s">
        <v>9</v>
      </c>
      <c r="G162" s="96"/>
      <c r="H162" s="96"/>
      <c r="I162" s="96"/>
    </row>
    <row r="163" spans="1:9" ht="15" thickBot="1" x14ac:dyDescent="0.4">
      <c r="A163">
        <f>Athletes!G69</f>
        <v>262</v>
      </c>
      <c r="B163">
        <f>Athletes!H69</f>
        <v>0</v>
      </c>
      <c r="C163" t="str">
        <f>Athletes!I69</f>
        <v/>
      </c>
      <c r="D163">
        <f>Athletes!J69</f>
        <v>0</v>
      </c>
      <c r="E163">
        <f>Athletes!K69</f>
        <v>0</v>
      </c>
      <c r="F163" s="4" t="s">
        <v>9</v>
      </c>
      <c r="G163" s="96"/>
      <c r="H163" s="96"/>
      <c r="I163" s="96"/>
    </row>
    <row r="164" spans="1:9" ht="15" thickBot="1" x14ac:dyDescent="0.4">
      <c r="A164">
        <f>Athletes!G70</f>
        <v>263</v>
      </c>
      <c r="B164">
        <f>Athletes!H70</f>
        <v>0</v>
      </c>
      <c r="C164" t="str">
        <f>Athletes!I70</f>
        <v/>
      </c>
      <c r="D164">
        <f>Athletes!J70</f>
        <v>0</v>
      </c>
      <c r="E164">
        <f>Athletes!K70</f>
        <v>0</v>
      </c>
      <c r="F164" s="4" t="s">
        <v>9</v>
      </c>
      <c r="G164" s="96"/>
      <c r="H164" s="96"/>
      <c r="I164" s="96"/>
    </row>
    <row r="165" spans="1:9" ht="15" thickBot="1" x14ac:dyDescent="0.4">
      <c r="A165">
        <f>Athletes!G71</f>
        <v>264</v>
      </c>
      <c r="B165">
        <f>Athletes!H71</f>
        <v>0</v>
      </c>
      <c r="C165" t="str">
        <f>Athletes!I71</f>
        <v/>
      </c>
      <c r="D165">
        <f>Athletes!J71</f>
        <v>0</v>
      </c>
      <c r="E165">
        <f>Athletes!K71</f>
        <v>0</v>
      </c>
      <c r="F165" s="4" t="s">
        <v>9</v>
      </c>
      <c r="G165" s="96"/>
      <c r="H165" s="96"/>
      <c r="I165" s="96"/>
    </row>
    <row r="166" spans="1:9" ht="15" thickBot="1" x14ac:dyDescent="0.4">
      <c r="A166">
        <f>Athletes!G72</f>
        <v>265</v>
      </c>
      <c r="B166">
        <f>Athletes!H72</f>
        <v>0</v>
      </c>
      <c r="C166" t="str">
        <f>Athletes!I72</f>
        <v/>
      </c>
      <c r="D166">
        <f>Athletes!J72</f>
        <v>0</v>
      </c>
      <c r="E166">
        <f>Athletes!K72</f>
        <v>0</v>
      </c>
      <c r="F166" s="4" t="s">
        <v>9</v>
      </c>
      <c r="G166" s="96"/>
      <c r="H166" s="96"/>
      <c r="I166" s="96"/>
    </row>
    <row r="167" spans="1:9" ht="15" thickBot="1" x14ac:dyDescent="0.4">
      <c r="A167">
        <f>Athletes!G73</f>
        <v>266</v>
      </c>
      <c r="B167">
        <f>Athletes!H73</f>
        <v>0</v>
      </c>
      <c r="C167" t="str">
        <f>Athletes!I73</f>
        <v/>
      </c>
      <c r="D167">
        <f>Athletes!J73</f>
        <v>0</v>
      </c>
      <c r="E167">
        <f>Athletes!K73</f>
        <v>0</v>
      </c>
      <c r="F167" s="4" t="s">
        <v>9</v>
      </c>
      <c r="G167" s="96"/>
      <c r="H167" s="96"/>
      <c r="I167" s="96"/>
    </row>
    <row r="168" spans="1:9" ht="15" thickBot="1" x14ac:dyDescent="0.4">
      <c r="A168">
        <f>Athletes!G74</f>
        <v>267</v>
      </c>
      <c r="B168">
        <f>Athletes!H74</f>
        <v>0</v>
      </c>
      <c r="C168" t="str">
        <f>Athletes!I74</f>
        <v/>
      </c>
      <c r="D168">
        <f>Athletes!J74</f>
        <v>0</v>
      </c>
      <c r="E168">
        <f>Athletes!K74</f>
        <v>0</v>
      </c>
      <c r="F168" s="4" t="s">
        <v>9</v>
      </c>
      <c r="G168" s="96"/>
      <c r="H168" s="96"/>
      <c r="I168" s="96"/>
    </row>
    <row r="169" spans="1:9" ht="15" thickBot="1" x14ac:dyDescent="0.4">
      <c r="A169">
        <f>Athletes!G75</f>
        <v>268</v>
      </c>
      <c r="B169">
        <f>Athletes!H75</f>
        <v>0</v>
      </c>
      <c r="C169" t="str">
        <f>Athletes!I75</f>
        <v/>
      </c>
      <c r="D169">
        <f>Athletes!J75</f>
        <v>0</v>
      </c>
      <c r="E169">
        <f>Athletes!K75</f>
        <v>0</v>
      </c>
      <c r="F169" s="4" t="s">
        <v>9</v>
      </c>
      <c r="G169" s="96"/>
      <c r="H169" s="96"/>
      <c r="I169" s="96"/>
    </row>
    <row r="170" spans="1:9" ht="15" thickBot="1" x14ac:dyDescent="0.4">
      <c r="A170">
        <f>Athletes!G76</f>
        <v>269</v>
      </c>
      <c r="B170">
        <f>Athletes!H76</f>
        <v>0</v>
      </c>
      <c r="C170" t="str">
        <f>Athletes!I76</f>
        <v/>
      </c>
      <c r="D170">
        <f>Athletes!J76</f>
        <v>0</v>
      </c>
      <c r="E170">
        <f>Athletes!K76</f>
        <v>0</v>
      </c>
      <c r="F170" s="4" t="s">
        <v>9</v>
      </c>
      <c r="G170" s="96"/>
      <c r="H170" s="96"/>
      <c r="I170" s="96"/>
    </row>
    <row r="171" spans="1:9" ht="15" thickBot="1" x14ac:dyDescent="0.4">
      <c r="A171">
        <f>Athletes!G77</f>
        <v>270</v>
      </c>
      <c r="B171">
        <f>Athletes!H77</f>
        <v>0</v>
      </c>
      <c r="C171" t="str">
        <f>Athletes!I77</f>
        <v/>
      </c>
      <c r="D171">
        <f>Athletes!J77</f>
        <v>0</v>
      </c>
      <c r="E171">
        <f>Athletes!K77</f>
        <v>0</v>
      </c>
      <c r="F171" s="4" t="s">
        <v>9</v>
      </c>
      <c r="G171" s="96"/>
      <c r="H171" s="96"/>
      <c r="I171" s="96"/>
    </row>
    <row r="172" spans="1:9" ht="15" thickBot="1" x14ac:dyDescent="0.4">
      <c r="A172">
        <f>Athletes!G78</f>
        <v>271</v>
      </c>
      <c r="B172" t="str">
        <f>Athletes!H78</f>
        <v>U15G</v>
      </c>
      <c r="C172" t="str">
        <f>Athletes!I78</f>
        <v>U15G DAC</v>
      </c>
      <c r="D172" t="str">
        <f>Athletes!J78</f>
        <v>Lumen</v>
      </c>
      <c r="E172" t="str">
        <f>Athletes!K78</f>
        <v>Myers</v>
      </c>
      <c r="F172" s="4" t="s">
        <v>9</v>
      </c>
      <c r="G172" s="96">
        <f>COUNTIF('U15G.Tr'!A:AB,Admin!$A172)</f>
        <v>0</v>
      </c>
      <c r="H172" s="96">
        <f>COUNTIF('U13G.Relay'!A:AC,Admin!$A172)</f>
        <v>0</v>
      </c>
      <c r="I172" s="96">
        <f>COUNTIF('U15G.F'!A:CL,Admin!$A172)</f>
        <v>0</v>
      </c>
    </row>
    <row r="173" spans="1:9" ht="15" thickBot="1" x14ac:dyDescent="0.4">
      <c r="A173">
        <f>Athletes!G79</f>
        <v>272</v>
      </c>
      <c r="B173">
        <f>Athletes!H79</f>
        <v>0</v>
      </c>
      <c r="C173" t="str">
        <f>Athletes!I79</f>
        <v/>
      </c>
      <c r="D173">
        <f>Athletes!J79</f>
        <v>0</v>
      </c>
      <c r="E173">
        <f>Athletes!K79</f>
        <v>0</v>
      </c>
      <c r="F173" s="4" t="s">
        <v>9</v>
      </c>
      <c r="G173" s="96"/>
      <c r="H173" s="96"/>
      <c r="I173" s="96"/>
    </row>
    <row r="174" spans="1:9" ht="15" thickBot="1" x14ac:dyDescent="0.4">
      <c r="A174">
        <f>Athletes!G80</f>
        <v>273</v>
      </c>
      <c r="B174">
        <f>Athletes!H80</f>
        <v>0</v>
      </c>
      <c r="C174" t="str">
        <f>Athletes!I80</f>
        <v/>
      </c>
      <c r="D174">
        <f>Athletes!J80</f>
        <v>0</v>
      </c>
      <c r="E174">
        <f>Athletes!K80</f>
        <v>0</v>
      </c>
      <c r="F174" s="4" t="s">
        <v>9</v>
      </c>
      <c r="G174" s="96"/>
      <c r="H174" s="96"/>
      <c r="I174" s="96"/>
    </row>
    <row r="175" spans="1:9" ht="15" thickBot="1" x14ac:dyDescent="0.4">
      <c r="A175">
        <f>Athletes!G81</f>
        <v>274</v>
      </c>
      <c r="B175">
        <f>Athletes!H81</f>
        <v>0</v>
      </c>
      <c r="C175" t="str">
        <f>Athletes!I81</f>
        <v/>
      </c>
      <c r="D175">
        <f>Athletes!J81</f>
        <v>0</v>
      </c>
      <c r="E175">
        <f>Athletes!K81</f>
        <v>0</v>
      </c>
      <c r="F175" s="4" t="s">
        <v>9</v>
      </c>
      <c r="G175" s="96"/>
      <c r="H175" s="96"/>
      <c r="I175" s="96"/>
    </row>
    <row r="176" spans="1:9" ht="15" thickBot="1" x14ac:dyDescent="0.4">
      <c r="A176">
        <f>Athletes!G82</f>
        <v>275</v>
      </c>
      <c r="B176">
        <f>Athletes!H82</f>
        <v>0</v>
      </c>
      <c r="C176" t="str">
        <f>Athletes!I82</f>
        <v/>
      </c>
      <c r="D176">
        <f>Athletes!J82</f>
        <v>0</v>
      </c>
      <c r="E176">
        <f>Athletes!K82</f>
        <v>0</v>
      </c>
      <c r="F176" s="4" t="s">
        <v>9</v>
      </c>
      <c r="G176" s="96"/>
      <c r="H176" s="96"/>
      <c r="I176" s="96"/>
    </row>
    <row r="177" spans="1:9" ht="15" thickBot="1" x14ac:dyDescent="0.4">
      <c r="A177">
        <f>Athletes!G83</f>
        <v>276</v>
      </c>
      <c r="B177">
        <f>Athletes!H83</f>
        <v>0</v>
      </c>
      <c r="C177" t="str">
        <f>Athletes!I83</f>
        <v/>
      </c>
      <c r="D177">
        <f>Athletes!J83</f>
        <v>0</v>
      </c>
      <c r="E177">
        <f>Athletes!K83</f>
        <v>0</v>
      </c>
      <c r="F177" s="4" t="s">
        <v>9</v>
      </c>
      <c r="G177" s="96"/>
      <c r="H177" s="96"/>
      <c r="I177" s="96"/>
    </row>
    <row r="178" spans="1:9" ht="15" thickBot="1" x14ac:dyDescent="0.4">
      <c r="A178">
        <f>Athletes!G84</f>
        <v>277</v>
      </c>
      <c r="B178">
        <f>Athletes!H84</f>
        <v>0</v>
      </c>
      <c r="C178" t="str">
        <f>Athletes!I84</f>
        <v/>
      </c>
      <c r="D178">
        <f>Athletes!J84</f>
        <v>0</v>
      </c>
      <c r="E178">
        <f>Athletes!K84</f>
        <v>0</v>
      </c>
      <c r="F178" s="4" t="s">
        <v>9</v>
      </c>
      <c r="G178" s="96"/>
      <c r="H178" s="96"/>
      <c r="I178" s="96"/>
    </row>
    <row r="179" spans="1:9" ht="15" thickBot="1" x14ac:dyDescent="0.4">
      <c r="A179">
        <f>Athletes!G85</f>
        <v>278</v>
      </c>
      <c r="B179">
        <f>Athletes!H85</f>
        <v>0</v>
      </c>
      <c r="C179" t="str">
        <f>Athletes!I85</f>
        <v/>
      </c>
      <c r="D179">
        <f>Athletes!J85</f>
        <v>0</v>
      </c>
      <c r="E179">
        <f>Athletes!K85</f>
        <v>0</v>
      </c>
      <c r="F179" s="4" t="s">
        <v>9</v>
      </c>
      <c r="G179" s="96"/>
      <c r="H179" s="96"/>
      <c r="I179" s="96"/>
    </row>
    <row r="180" spans="1:9" ht="15" thickBot="1" x14ac:dyDescent="0.4">
      <c r="A180">
        <f>Athletes!G86</f>
        <v>279</v>
      </c>
      <c r="B180">
        <f>Athletes!H86</f>
        <v>0</v>
      </c>
      <c r="C180" t="str">
        <f>Athletes!I86</f>
        <v/>
      </c>
      <c r="D180">
        <f>Athletes!J86</f>
        <v>0</v>
      </c>
      <c r="E180">
        <f>Athletes!K86</f>
        <v>0</v>
      </c>
      <c r="F180" s="4" t="s">
        <v>9</v>
      </c>
      <c r="G180" s="96"/>
      <c r="H180" s="96"/>
      <c r="I180" s="96"/>
    </row>
    <row r="181" spans="1:9" ht="15" thickBot="1" x14ac:dyDescent="0.4">
      <c r="A181">
        <f>Athletes!G87</f>
        <v>280</v>
      </c>
      <c r="B181">
        <f>Athletes!H87</f>
        <v>0</v>
      </c>
      <c r="C181" t="str">
        <f>Athletes!I87</f>
        <v/>
      </c>
      <c r="D181">
        <f>Athletes!J87</f>
        <v>0</v>
      </c>
      <c r="E181">
        <f>Athletes!K87</f>
        <v>0</v>
      </c>
      <c r="F181" s="4" t="s">
        <v>9</v>
      </c>
      <c r="G181" s="96"/>
      <c r="H181" s="96"/>
      <c r="I181" s="96"/>
    </row>
    <row r="182" spans="1:9" ht="15" thickBot="1" x14ac:dyDescent="0.4">
      <c r="A182">
        <f>Athletes!G88</f>
        <v>281</v>
      </c>
      <c r="B182">
        <f>Athletes!H88</f>
        <v>0</v>
      </c>
      <c r="C182" t="str">
        <f>Athletes!I88</f>
        <v/>
      </c>
      <c r="D182">
        <f>Athletes!J88</f>
        <v>0</v>
      </c>
      <c r="E182">
        <f>Athletes!K88</f>
        <v>0</v>
      </c>
      <c r="F182" s="4" t="s">
        <v>9</v>
      </c>
      <c r="G182" s="96"/>
      <c r="H182" s="96"/>
      <c r="I182" s="96"/>
    </row>
    <row r="183" spans="1:9" ht="15" thickBot="1" x14ac:dyDescent="0.4">
      <c r="A183">
        <f>Athletes!G89</f>
        <v>282</v>
      </c>
      <c r="B183">
        <f>Athletes!H89</f>
        <v>0</v>
      </c>
      <c r="C183" t="str">
        <f>Athletes!I89</f>
        <v/>
      </c>
      <c r="D183">
        <f>Athletes!J89</f>
        <v>0</v>
      </c>
      <c r="E183">
        <f>Athletes!K89</f>
        <v>0</v>
      </c>
      <c r="F183" s="4" t="s">
        <v>9</v>
      </c>
      <c r="G183" s="96"/>
      <c r="H183" s="96"/>
      <c r="I183" s="96"/>
    </row>
    <row r="184" spans="1:9" ht="15" thickBot="1" x14ac:dyDescent="0.4">
      <c r="A184">
        <f>Athletes!G90</f>
        <v>283</v>
      </c>
      <c r="B184">
        <f>Athletes!H90</f>
        <v>0</v>
      </c>
      <c r="C184" t="str">
        <f>Athletes!I90</f>
        <v/>
      </c>
      <c r="D184">
        <f>Athletes!J90</f>
        <v>0</v>
      </c>
      <c r="E184">
        <f>Athletes!K90</f>
        <v>0</v>
      </c>
      <c r="F184" s="4" t="s">
        <v>9</v>
      </c>
      <c r="G184" s="96"/>
      <c r="H184" s="96"/>
      <c r="I184" s="96"/>
    </row>
    <row r="185" spans="1:9" ht="15" thickBot="1" x14ac:dyDescent="0.4">
      <c r="A185">
        <f>Athletes!G91</f>
        <v>284</v>
      </c>
      <c r="B185">
        <f>Athletes!H91</f>
        <v>0</v>
      </c>
      <c r="C185" t="str">
        <f>Athletes!I91</f>
        <v/>
      </c>
      <c r="D185">
        <f>Athletes!J91</f>
        <v>0</v>
      </c>
      <c r="E185">
        <f>Athletes!K91</f>
        <v>0</v>
      </c>
      <c r="F185" s="4" t="s">
        <v>9</v>
      </c>
      <c r="G185" s="96"/>
      <c r="H185" s="96"/>
      <c r="I185" s="96"/>
    </row>
    <row r="186" spans="1:9" ht="15" thickBot="1" x14ac:dyDescent="0.4">
      <c r="A186">
        <f>Athletes!G92</f>
        <v>285</v>
      </c>
      <c r="B186">
        <f>Athletes!H92</f>
        <v>0</v>
      </c>
      <c r="C186" t="str">
        <f>Athletes!I92</f>
        <v/>
      </c>
      <c r="D186">
        <f>Athletes!J92</f>
        <v>0</v>
      </c>
      <c r="E186">
        <f>Athletes!K92</f>
        <v>0</v>
      </c>
      <c r="F186" s="4" t="s">
        <v>9</v>
      </c>
      <c r="G186" s="96"/>
      <c r="H186" s="96"/>
      <c r="I186" s="96"/>
    </row>
    <row r="187" spans="1:9" ht="15" thickBot="1" x14ac:dyDescent="0.4">
      <c r="A187">
        <f>Athletes!G93</f>
        <v>286</v>
      </c>
      <c r="B187">
        <f>Athletes!H93</f>
        <v>0</v>
      </c>
      <c r="C187" t="str">
        <f>Athletes!I93</f>
        <v/>
      </c>
      <c r="D187">
        <f>Athletes!J93</f>
        <v>0</v>
      </c>
      <c r="E187">
        <f>Athletes!K93</f>
        <v>0</v>
      </c>
      <c r="F187" s="4" t="s">
        <v>9</v>
      </c>
      <c r="G187" s="96"/>
      <c r="H187" s="96"/>
      <c r="I187" s="96"/>
    </row>
    <row r="188" spans="1:9" ht="15" thickBot="1" x14ac:dyDescent="0.4">
      <c r="A188">
        <f>Athletes!G94</f>
        <v>287</v>
      </c>
      <c r="B188">
        <f>Athletes!H94</f>
        <v>0</v>
      </c>
      <c r="C188" t="str">
        <f>Athletes!I94</f>
        <v/>
      </c>
      <c r="D188">
        <f>Athletes!J94</f>
        <v>0</v>
      </c>
      <c r="E188">
        <f>Athletes!K94</f>
        <v>0</v>
      </c>
      <c r="F188" s="4" t="s">
        <v>9</v>
      </c>
      <c r="G188" s="96"/>
      <c r="H188" s="96"/>
      <c r="I188" s="96"/>
    </row>
    <row r="189" spans="1:9" ht="15" thickBot="1" x14ac:dyDescent="0.4">
      <c r="A189">
        <f>Athletes!G95</f>
        <v>288</v>
      </c>
      <c r="B189">
        <f>Athletes!H95</f>
        <v>0</v>
      </c>
      <c r="C189" t="str">
        <f>Athletes!I95</f>
        <v/>
      </c>
      <c r="D189">
        <f>Athletes!J95</f>
        <v>0</v>
      </c>
      <c r="E189">
        <f>Athletes!K95</f>
        <v>0</v>
      </c>
      <c r="F189" s="4" t="s">
        <v>9</v>
      </c>
      <c r="G189" s="96"/>
      <c r="H189" s="96"/>
      <c r="I189" s="96"/>
    </row>
    <row r="190" spans="1:9" ht="15" thickBot="1" x14ac:dyDescent="0.4">
      <c r="A190">
        <f>Athletes!G96</f>
        <v>289</v>
      </c>
      <c r="B190">
        <f>Athletes!H96</f>
        <v>0</v>
      </c>
      <c r="C190" t="str">
        <f>Athletes!I96</f>
        <v/>
      </c>
      <c r="D190">
        <f>Athletes!J96</f>
        <v>0</v>
      </c>
      <c r="E190">
        <f>Athletes!K96</f>
        <v>0</v>
      </c>
      <c r="F190" s="4" t="s">
        <v>9</v>
      </c>
      <c r="G190" s="96"/>
      <c r="H190" s="96"/>
      <c r="I190" s="96"/>
    </row>
    <row r="191" spans="1:9" ht="15" thickBot="1" x14ac:dyDescent="0.4">
      <c r="A191">
        <f>Athletes!G97</f>
        <v>290</v>
      </c>
      <c r="B191">
        <f>Athletes!H97</f>
        <v>0</v>
      </c>
      <c r="C191" t="str">
        <f>Athletes!I97</f>
        <v/>
      </c>
      <c r="D191">
        <f>Athletes!J97</f>
        <v>0</v>
      </c>
      <c r="E191">
        <f>Athletes!K97</f>
        <v>0</v>
      </c>
      <c r="F191" s="4" t="s">
        <v>9</v>
      </c>
      <c r="G191" s="96"/>
      <c r="H191" s="96"/>
      <c r="I191" s="96"/>
    </row>
    <row r="192" spans="1:9" ht="15" thickBot="1" x14ac:dyDescent="0.4">
      <c r="A192">
        <f>Athletes!G98</f>
        <v>291</v>
      </c>
      <c r="B192">
        <f>Athletes!H98</f>
        <v>0</v>
      </c>
      <c r="C192" t="str">
        <f>Athletes!I98</f>
        <v/>
      </c>
      <c r="D192">
        <f>Athletes!J98</f>
        <v>0</v>
      </c>
      <c r="E192">
        <f>Athletes!K98</f>
        <v>0</v>
      </c>
      <c r="F192" s="4" t="s">
        <v>9</v>
      </c>
      <c r="G192" s="96"/>
      <c r="H192" s="96"/>
      <c r="I192" s="96"/>
    </row>
    <row r="193" spans="1:9" ht="15" thickBot="1" x14ac:dyDescent="0.4">
      <c r="A193">
        <f>Athletes!G99</f>
        <v>292</v>
      </c>
      <c r="B193">
        <f>Athletes!H99</f>
        <v>0</v>
      </c>
      <c r="C193" t="str">
        <f>Athletes!I99</f>
        <v/>
      </c>
      <c r="D193">
        <f>Athletes!J99</f>
        <v>0</v>
      </c>
      <c r="E193">
        <f>Athletes!K99</f>
        <v>0</v>
      </c>
      <c r="F193" s="4" t="s">
        <v>9</v>
      </c>
      <c r="G193" s="96"/>
      <c r="H193" s="96"/>
      <c r="I193" s="96"/>
    </row>
    <row r="194" spans="1:9" ht="15" thickBot="1" x14ac:dyDescent="0.4">
      <c r="A194">
        <f>Athletes!G100</f>
        <v>293</v>
      </c>
      <c r="B194">
        <f>Athletes!H100</f>
        <v>0</v>
      </c>
      <c r="C194" t="str">
        <f>Athletes!I100</f>
        <v/>
      </c>
      <c r="D194">
        <f>Athletes!J100</f>
        <v>0</v>
      </c>
      <c r="E194">
        <f>Athletes!K100</f>
        <v>0</v>
      </c>
      <c r="F194" s="4" t="s">
        <v>9</v>
      </c>
      <c r="G194" s="96"/>
      <c r="H194" s="96"/>
      <c r="I194" s="96"/>
    </row>
    <row r="195" spans="1:9" ht="15" thickBot="1" x14ac:dyDescent="0.4">
      <c r="A195">
        <f>Athletes!G101</f>
        <v>294</v>
      </c>
      <c r="B195">
        <f>Athletes!H101</f>
        <v>0</v>
      </c>
      <c r="C195" t="str">
        <f>Athletes!I101</f>
        <v/>
      </c>
      <c r="D195">
        <f>Athletes!J101</f>
        <v>0</v>
      </c>
      <c r="E195">
        <f>Athletes!K101</f>
        <v>0</v>
      </c>
      <c r="F195" s="4" t="s">
        <v>9</v>
      </c>
      <c r="G195" s="96"/>
      <c r="H195" s="96"/>
      <c r="I195" s="96"/>
    </row>
    <row r="196" spans="1:9" ht="15" thickBot="1" x14ac:dyDescent="0.4">
      <c r="A196">
        <f>Athletes!G102</f>
        <v>295</v>
      </c>
      <c r="B196">
        <f>Athletes!H102</f>
        <v>0</v>
      </c>
      <c r="C196" t="str">
        <f>Athletes!I102</f>
        <v/>
      </c>
      <c r="D196">
        <f>Athletes!J102</f>
        <v>0</v>
      </c>
      <c r="E196">
        <f>Athletes!K102</f>
        <v>0</v>
      </c>
      <c r="F196" s="4" t="s">
        <v>9</v>
      </c>
      <c r="G196" s="96"/>
      <c r="H196" s="96"/>
      <c r="I196" s="96"/>
    </row>
    <row r="197" spans="1:9" ht="15" thickBot="1" x14ac:dyDescent="0.4">
      <c r="A197">
        <f>Athletes!G103</f>
        <v>296</v>
      </c>
      <c r="B197">
        <f>Athletes!H103</f>
        <v>0</v>
      </c>
      <c r="C197" t="str">
        <f>Athletes!I103</f>
        <v/>
      </c>
      <c r="D197">
        <f>Athletes!J103</f>
        <v>0</v>
      </c>
      <c r="E197">
        <f>Athletes!K103</f>
        <v>0</v>
      </c>
      <c r="F197" s="4" t="s">
        <v>9</v>
      </c>
      <c r="G197" s="96"/>
      <c r="H197" s="96"/>
      <c r="I197" s="96"/>
    </row>
    <row r="198" spans="1:9" ht="15" thickBot="1" x14ac:dyDescent="0.4">
      <c r="A198">
        <f>Athletes!G104</f>
        <v>297</v>
      </c>
      <c r="B198">
        <f>Athletes!H104</f>
        <v>0</v>
      </c>
      <c r="C198" t="str">
        <f>Athletes!I104</f>
        <v/>
      </c>
      <c r="D198">
        <f>Athletes!J104</f>
        <v>0</v>
      </c>
      <c r="E198">
        <f>Athletes!K104</f>
        <v>0</v>
      </c>
      <c r="F198" s="4" t="s">
        <v>9</v>
      </c>
      <c r="G198" s="96"/>
      <c r="H198" s="96"/>
      <c r="I198" s="96"/>
    </row>
    <row r="199" spans="1:9" ht="15" thickBot="1" x14ac:dyDescent="0.4">
      <c r="A199">
        <f>Athletes!G105</f>
        <v>298</v>
      </c>
      <c r="B199">
        <f>Athletes!H105</f>
        <v>0</v>
      </c>
      <c r="C199" t="str">
        <f>Athletes!I105</f>
        <v/>
      </c>
      <c r="D199">
        <f>Athletes!J105</f>
        <v>0</v>
      </c>
      <c r="E199">
        <f>Athletes!K105</f>
        <v>0</v>
      </c>
      <c r="F199" s="4" t="s">
        <v>9</v>
      </c>
      <c r="G199" s="96"/>
      <c r="H199" s="96"/>
      <c r="I199" s="96"/>
    </row>
    <row r="200" spans="1:9" ht="15" thickBot="1" x14ac:dyDescent="0.4">
      <c r="A200">
        <f>Athletes!G106</f>
        <v>299</v>
      </c>
      <c r="B200">
        <f>Athletes!H106</f>
        <v>0</v>
      </c>
      <c r="C200" t="str">
        <f>Athletes!I106</f>
        <v/>
      </c>
      <c r="D200">
        <f>Athletes!J106</f>
        <v>0</v>
      </c>
      <c r="E200">
        <f>Athletes!K106</f>
        <v>0</v>
      </c>
      <c r="F200" s="4" t="s">
        <v>9</v>
      </c>
      <c r="G200" s="96"/>
      <c r="H200" s="96"/>
      <c r="I200" s="96"/>
    </row>
    <row r="201" spans="1:9" ht="15" thickBot="1" x14ac:dyDescent="0.4">
      <c r="A201">
        <f>Athletes!G107</f>
        <v>300</v>
      </c>
      <c r="B201">
        <f>Athletes!H107</f>
        <v>0</v>
      </c>
      <c r="C201" t="str">
        <f>Athletes!I107</f>
        <v/>
      </c>
      <c r="D201">
        <f>Athletes!J107</f>
        <v>0</v>
      </c>
      <c r="E201">
        <f>Athletes!K107</f>
        <v>0</v>
      </c>
      <c r="F201" s="4" t="s">
        <v>9</v>
      </c>
      <c r="G201" s="96"/>
      <c r="H201" s="96"/>
      <c r="I201" s="96"/>
    </row>
    <row r="202" spans="1:9" ht="15" thickBot="1" x14ac:dyDescent="0.4">
      <c r="A202">
        <f>Athletes!L8</f>
        <v>301</v>
      </c>
      <c r="B202" t="str">
        <f>Athletes!M8</f>
        <v>U11G</v>
      </c>
      <c r="C202" t="str">
        <f>Athletes!N8</f>
        <v>U11G PAC</v>
      </c>
      <c r="D202" t="str">
        <f>Athletes!O8</f>
        <v>Ariah - Rose</v>
      </c>
      <c r="E202" t="str">
        <f>Athletes!P8</f>
        <v>Forse</v>
      </c>
      <c r="F202" s="7" t="s">
        <v>12</v>
      </c>
      <c r="G202" s="96">
        <f>COUNTIF('U11G.Tr'!A:Q,Admin!$A202)</f>
        <v>1</v>
      </c>
      <c r="H202" s="96">
        <f>COUNTIF('U11G.Relay'!A:R,Admin!$A202)</f>
        <v>0</v>
      </c>
      <c r="I202" s="96">
        <f>COUNTIF('U11G.F'!A:CP,Admin!$A202)</f>
        <v>3</v>
      </c>
    </row>
    <row r="203" spans="1:9" ht="15" thickBot="1" x14ac:dyDescent="0.4">
      <c r="A203">
        <f>Athletes!L9</f>
        <v>302</v>
      </c>
      <c r="B203" t="str">
        <f>Athletes!M9</f>
        <v>U11G</v>
      </c>
      <c r="C203" t="str">
        <f>Athletes!N9</f>
        <v>U11G PAC</v>
      </c>
      <c r="D203" t="str">
        <f>Athletes!O9</f>
        <v>Marnie - May</v>
      </c>
      <c r="E203" t="str">
        <f>Athletes!P9</f>
        <v>Forse</v>
      </c>
      <c r="F203" s="7" t="s">
        <v>12</v>
      </c>
      <c r="G203" s="96">
        <f>COUNTIF('U11G.Tr'!A:Q,Admin!$A203)</f>
        <v>1</v>
      </c>
      <c r="H203" s="96">
        <f>COUNTIF('U11G.Relay'!A:R,Admin!$A203)</f>
        <v>1</v>
      </c>
      <c r="I203" s="96">
        <f>COUNTIF('U11G.F'!A:CP,Admin!$A203)</f>
        <v>3</v>
      </c>
    </row>
    <row r="204" spans="1:9" ht="15" thickBot="1" x14ac:dyDescent="0.4">
      <c r="A204">
        <f>Athletes!L10</f>
        <v>303</v>
      </c>
      <c r="B204" t="str">
        <f>Athletes!M10</f>
        <v>U11G</v>
      </c>
      <c r="C204" t="str">
        <f>Athletes!N10</f>
        <v>U11G PAC</v>
      </c>
      <c r="D204" t="str">
        <f>Athletes!O10</f>
        <v>Lyla</v>
      </c>
      <c r="E204" t="str">
        <f>Athletes!P10</f>
        <v>Hodges</v>
      </c>
      <c r="F204" s="7" t="s">
        <v>12</v>
      </c>
      <c r="G204" s="96">
        <f>COUNTIF('U11G.Tr'!A:Q,Admin!$A204)</f>
        <v>0</v>
      </c>
      <c r="H204" s="96">
        <f>COUNTIF('U11G.Relay'!A:R,Admin!$A204)</f>
        <v>0</v>
      </c>
      <c r="I204" s="96">
        <f>COUNTIF('U11G.F'!A:CP,Admin!$A204)</f>
        <v>0</v>
      </c>
    </row>
    <row r="205" spans="1:9" ht="15" thickBot="1" x14ac:dyDescent="0.4">
      <c r="A205">
        <f>Athletes!L11</f>
        <v>304</v>
      </c>
      <c r="B205" t="str">
        <f>Athletes!M11</f>
        <v>U11G</v>
      </c>
      <c r="C205" t="str">
        <f>Athletes!N11</f>
        <v>U11G PAC</v>
      </c>
      <c r="D205" t="str">
        <f>Athletes!O11</f>
        <v xml:space="preserve">Violet </v>
      </c>
      <c r="E205" t="str">
        <f>Athletes!P11</f>
        <v>Hodges</v>
      </c>
      <c r="F205" s="7" t="s">
        <v>12</v>
      </c>
      <c r="G205" s="96">
        <f>COUNTIF('U11G.Tr'!A:Q,Admin!$A205)</f>
        <v>0</v>
      </c>
      <c r="H205" s="96">
        <f>COUNTIF('U11G.Relay'!A:R,Admin!$A205)</f>
        <v>0</v>
      </c>
      <c r="I205" s="96">
        <f>COUNTIF('U11G.F'!A:CP,Admin!$A205)</f>
        <v>0</v>
      </c>
    </row>
    <row r="206" spans="1:9" ht="15" thickBot="1" x14ac:dyDescent="0.4">
      <c r="A206">
        <f>Athletes!L12</f>
        <v>305</v>
      </c>
      <c r="B206" t="str">
        <f>Athletes!M12</f>
        <v>U11G</v>
      </c>
      <c r="C206" t="str">
        <f>Athletes!N12</f>
        <v>U11G PAC</v>
      </c>
      <c r="D206" t="str">
        <f>Athletes!O12</f>
        <v>Georgie</v>
      </c>
      <c r="E206" t="str">
        <f>Athletes!P12</f>
        <v>Tucker</v>
      </c>
      <c r="F206" s="7" t="s">
        <v>12</v>
      </c>
      <c r="G206" s="96">
        <f>COUNTIF('U11G.Tr'!A:Q,Admin!$A206)</f>
        <v>0</v>
      </c>
      <c r="H206" s="96">
        <f>COUNTIF('U11G.Relay'!A:R,Admin!$A206)</f>
        <v>0</v>
      </c>
      <c r="I206" s="96">
        <f>COUNTIF('U11G.F'!A:CP,Admin!$A206)</f>
        <v>0</v>
      </c>
    </row>
    <row r="207" spans="1:9" ht="15" thickBot="1" x14ac:dyDescent="0.4">
      <c r="A207">
        <f>Athletes!L13</f>
        <v>306</v>
      </c>
      <c r="B207" t="str">
        <f>Athletes!M13</f>
        <v>U11G</v>
      </c>
      <c r="C207" t="str">
        <f>Athletes!N13</f>
        <v>U11G PAC</v>
      </c>
      <c r="D207" t="str">
        <f>Athletes!O13</f>
        <v>Lyla</v>
      </c>
      <c r="E207" t="str">
        <f>Athletes!P13</f>
        <v>Farman</v>
      </c>
      <c r="F207" s="7" t="s">
        <v>12</v>
      </c>
      <c r="G207" s="96">
        <f>COUNTIF('U11G.Tr'!A:Q,Admin!$A207)</f>
        <v>1</v>
      </c>
      <c r="H207" s="96">
        <f>COUNTIF('U11G.Relay'!A:R,Admin!$A207)</f>
        <v>1</v>
      </c>
      <c r="I207" s="96">
        <f>COUNTIF('U11G.F'!A:CP,Admin!$A207)</f>
        <v>3</v>
      </c>
    </row>
    <row r="208" spans="1:9" ht="15" thickBot="1" x14ac:dyDescent="0.4">
      <c r="A208">
        <f>Athletes!L14</f>
        <v>307</v>
      </c>
      <c r="B208" t="str">
        <f>Athletes!M14</f>
        <v>U11G</v>
      </c>
      <c r="C208" t="str">
        <f>Athletes!N14</f>
        <v>U11G PAC</v>
      </c>
      <c r="D208" t="str">
        <f>Athletes!O14</f>
        <v>Amelia</v>
      </c>
      <c r="E208" t="str">
        <f>Athletes!P14</f>
        <v>Tench</v>
      </c>
      <c r="F208" s="7" t="s">
        <v>12</v>
      </c>
      <c r="G208" s="96">
        <f>COUNTIF('U11G.Tr'!A:Q,Admin!$A208)</f>
        <v>1</v>
      </c>
      <c r="H208" s="96">
        <f>COUNTIF('U11G.Relay'!A:R,Admin!$A208)</f>
        <v>1</v>
      </c>
      <c r="I208" s="96">
        <f>COUNTIF('U11G.F'!A:CP,Admin!$A208)</f>
        <v>3</v>
      </c>
    </row>
    <row r="209" spans="1:9" ht="15" thickBot="1" x14ac:dyDescent="0.4">
      <c r="A209">
        <f>Athletes!L15</f>
        <v>308</v>
      </c>
      <c r="B209" t="str">
        <f>Athletes!M15</f>
        <v>U11G</v>
      </c>
      <c r="C209" t="str">
        <f>Athletes!N15</f>
        <v>U11G PAC</v>
      </c>
      <c r="D209" t="str">
        <f>Athletes!O15</f>
        <v>Charlotte</v>
      </c>
      <c r="E209" t="str">
        <f>Athletes!P15</f>
        <v>Peters</v>
      </c>
      <c r="F209" s="7" t="s">
        <v>12</v>
      </c>
      <c r="G209" s="96">
        <f>COUNTIF('U11G.Tr'!A:Q,Admin!$A209)</f>
        <v>1</v>
      </c>
      <c r="H209" s="96">
        <f>COUNTIF('U11G.Relay'!A:R,Admin!$A209)</f>
        <v>1</v>
      </c>
      <c r="I209" s="96">
        <f>COUNTIF('U11G.F'!A:CP,Admin!$A209)</f>
        <v>3</v>
      </c>
    </row>
    <row r="210" spans="1:9" ht="15" thickBot="1" x14ac:dyDescent="0.4">
      <c r="A210">
        <f>Athletes!L16</f>
        <v>309</v>
      </c>
      <c r="B210" t="str">
        <f>Athletes!M16</f>
        <v>U11G</v>
      </c>
      <c r="C210" t="str">
        <f>Athletes!N16</f>
        <v>U11G PAC</v>
      </c>
      <c r="D210" t="str">
        <f>Athletes!O16</f>
        <v>Amelia</v>
      </c>
      <c r="E210" t="str">
        <f>Athletes!P16</f>
        <v>Tench</v>
      </c>
      <c r="F210" s="7" t="s">
        <v>12</v>
      </c>
      <c r="G210" s="96">
        <f>COUNTIF('U11G.Tr'!A:Q,Admin!$A210)</f>
        <v>0</v>
      </c>
      <c r="H210" s="96">
        <f>COUNTIF('U11G.Relay'!A:R,Admin!$A210)</f>
        <v>0</v>
      </c>
      <c r="I210" s="96">
        <f>COUNTIF('U11G.F'!A:CP,Admin!$A210)</f>
        <v>0</v>
      </c>
    </row>
    <row r="211" spans="1:9" ht="15" thickBot="1" x14ac:dyDescent="0.4">
      <c r="A211">
        <f>Athletes!L17</f>
        <v>310</v>
      </c>
      <c r="B211" t="str">
        <f>Athletes!M17</f>
        <v>U11G</v>
      </c>
      <c r="C211" t="str">
        <f>Athletes!N17</f>
        <v/>
      </c>
      <c r="D211">
        <f>Athletes!O17</f>
        <v>0</v>
      </c>
      <c r="E211">
        <f>Athletes!P17</f>
        <v>0</v>
      </c>
      <c r="F211" s="7" t="s">
        <v>12</v>
      </c>
      <c r="G211" s="96">
        <f>COUNTIF('U11G.Tr'!A:Q,Admin!$A211)</f>
        <v>0</v>
      </c>
      <c r="H211" s="96">
        <f>COUNTIF('U11G.Relay'!A:R,Admin!$A211)</f>
        <v>0</v>
      </c>
      <c r="I211" s="96">
        <f>COUNTIF('U11G.F'!A:CP,Admin!$A211)</f>
        <v>0</v>
      </c>
    </row>
    <row r="212" spans="1:9" ht="15" thickBot="1" x14ac:dyDescent="0.4">
      <c r="A212">
        <f>Athletes!L18</f>
        <v>311</v>
      </c>
      <c r="B212" t="str">
        <f>Athletes!M18</f>
        <v>U11G</v>
      </c>
      <c r="C212" t="str">
        <f>Athletes!N18</f>
        <v/>
      </c>
      <c r="D212">
        <f>Athletes!O18</f>
        <v>0</v>
      </c>
      <c r="E212">
        <f>Athletes!P18</f>
        <v>0</v>
      </c>
      <c r="F212" s="7" t="s">
        <v>12</v>
      </c>
      <c r="G212" s="96">
        <f>COUNTIF('U11G.Tr'!A:Q,Admin!$A212)</f>
        <v>0</v>
      </c>
      <c r="H212" s="96">
        <f>COUNTIF('U11G.Relay'!A:R,Admin!$A212)</f>
        <v>0</v>
      </c>
      <c r="I212" s="96">
        <f>COUNTIF('U11G.F'!A:CP,Admin!$A212)</f>
        <v>0</v>
      </c>
    </row>
    <row r="213" spans="1:9" ht="15" thickBot="1" x14ac:dyDescent="0.4">
      <c r="A213">
        <f>Athletes!L19</f>
        <v>312</v>
      </c>
      <c r="B213" t="str">
        <f>Athletes!M19</f>
        <v>U11G</v>
      </c>
      <c r="C213" t="str">
        <f>Athletes!N19</f>
        <v/>
      </c>
      <c r="D213">
        <f>Athletes!O19</f>
        <v>0</v>
      </c>
      <c r="E213">
        <f>Athletes!P19</f>
        <v>0</v>
      </c>
      <c r="F213" s="7" t="s">
        <v>12</v>
      </c>
      <c r="G213" s="96">
        <f>COUNTIF('U11G.Tr'!A:Q,Admin!$A213)</f>
        <v>0</v>
      </c>
      <c r="H213" s="96">
        <f>COUNTIF('U11G.Relay'!A:R,Admin!$A213)</f>
        <v>0</v>
      </c>
      <c r="I213" s="96">
        <f>COUNTIF('U11G.F'!A:CP,Admin!$A213)</f>
        <v>0</v>
      </c>
    </row>
    <row r="214" spans="1:9" ht="15" thickBot="1" x14ac:dyDescent="0.4">
      <c r="A214">
        <f>Athletes!L20</f>
        <v>313</v>
      </c>
      <c r="B214" t="str">
        <f>Athletes!M20</f>
        <v>U11G</v>
      </c>
      <c r="C214" t="str">
        <f>Athletes!N20</f>
        <v/>
      </c>
      <c r="D214">
        <f>Athletes!O20</f>
        <v>0</v>
      </c>
      <c r="E214">
        <f>Athletes!P20</f>
        <v>0</v>
      </c>
      <c r="F214" s="7" t="s">
        <v>12</v>
      </c>
      <c r="G214" s="96">
        <f>COUNTIF('U11G.Tr'!A:Q,Admin!$A214)</f>
        <v>0</v>
      </c>
      <c r="H214" s="96">
        <f>COUNTIF('U11G.Relay'!A:R,Admin!$A214)</f>
        <v>0</v>
      </c>
      <c r="I214" s="96">
        <f>COUNTIF('U11G.F'!A:CP,Admin!$A214)</f>
        <v>0</v>
      </c>
    </row>
    <row r="215" spans="1:9" ht="15" thickBot="1" x14ac:dyDescent="0.4">
      <c r="A215">
        <f>Athletes!L21</f>
        <v>314</v>
      </c>
      <c r="B215" t="str">
        <f>Athletes!M21</f>
        <v>U11B</v>
      </c>
      <c r="C215" t="str">
        <f>Athletes!N21</f>
        <v>U11B PAC</v>
      </c>
      <c r="D215" t="str">
        <f>Athletes!O21</f>
        <v>Maxon</v>
      </c>
      <c r="E215" t="str">
        <f>Athletes!P21</f>
        <v>Farman</v>
      </c>
      <c r="F215" s="7" t="s">
        <v>12</v>
      </c>
      <c r="G215" s="96">
        <f>COUNTIF('U11B.Tr'!A:Q,Admin!$A215)</f>
        <v>0</v>
      </c>
      <c r="H215" s="96">
        <f>COUNTIF('U11B.Relay'!A:R,Admin!$A215)</f>
        <v>0</v>
      </c>
      <c r="I215" s="96">
        <f>COUNTIF('U11B.F'!A:CP,Admin!$A215)</f>
        <v>0</v>
      </c>
    </row>
    <row r="216" spans="1:9" ht="15" thickBot="1" x14ac:dyDescent="0.4">
      <c r="A216">
        <f>Athletes!L22</f>
        <v>315</v>
      </c>
      <c r="B216" t="str">
        <f>Athletes!M22</f>
        <v>U11B</v>
      </c>
      <c r="C216" t="str">
        <f>Athletes!N22</f>
        <v>U11B PAC</v>
      </c>
      <c r="D216" t="str">
        <f>Athletes!O22</f>
        <v>Simonas</v>
      </c>
      <c r="E216" t="str">
        <f>Athletes!P22</f>
        <v>Kacevicius</v>
      </c>
      <c r="F216" s="7" t="s">
        <v>12</v>
      </c>
      <c r="G216" s="96">
        <f>COUNTIF('U11B.Tr'!A:Q,Admin!$A216)</f>
        <v>1</v>
      </c>
      <c r="H216" s="96">
        <f>COUNTIF('U11B.Relay'!A:R,Admin!$A216)</f>
        <v>1</v>
      </c>
      <c r="I216" s="96">
        <f>COUNTIF('U11B.F'!A:CP,Admin!$A216)</f>
        <v>3</v>
      </c>
    </row>
    <row r="217" spans="1:9" ht="15" thickBot="1" x14ac:dyDescent="0.4">
      <c r="A217">
        <f>Athletes!L23</f>
        <v>316</v>
      </c>
      <c r="B217" t="str">
        <f>Athletes!M23</f>
        <v>U11B</v>
      </c>
      <c r="C217" t="str">
        <f>Athletes!N23</f>
        <v>U11B PAC</v>
      </c>
      <c r="D217" t="str">
        <f>Athletes!O23</f>
        <v>Bryn</v>
      </c>
      <c r="E217" t="str">
        <f>Athletes!P23</f>
        <v>Aubrey</v>
      </c>
      <c r="F217" s="7" t="s">
        <v>12</v>
      </c>
      <c r="G217" s="96">
        <f>COUNTIF('U11B.Tr'!A:Q,Admin!$A217)</f>
        <v>0</v>
      </c>
      <c r="H217" s="96">
        <f>COUNTIF('U11B.Relay'!A:R,Admin!$A217)</f>
        <v>0</v>
      </c>
      <c r="I217" s="96">
        <f>COUNTIF('U11B.F'!A:CP,Admin!$A217)</f>
        <v>0</v>
      </c>
    </row>
    <row r="218" spans="1:9" ht="15" thickBot="1" x14ac:dyDescent="0.4">
      <c r="A218">
        <f>Athletes!L24</f>
        <v>317</v>
      </c>
      <c r="B218" t="str">
        <f>Athletes!M24</f>
        <v>U11B</v>
      </c>
      <c r="C218" t="str">
        <f>Athletes!N24</f>
        <v>U11B PAC</v>
      </c>
      <c r="D218" t="str">
        <f>Athletes!O24</f>
        <v>Archie</v>
      </c>
      <c r="E218" t="str">
        <f>Athletes!P24</f>
        <v>Byerley</v>
      </c>
      <c r="F218" s="7" t="s">
        <v>12</v>
      </c>
      <c r="G218" s="96">
        <f>COUNTIF('U11B.Tr'!A:Q,Admin!$A218)</f>
        <v>1</v>
      </c>
      <c r="H218" s="96">
        <f>COUNTIF('U11B.Relay'!A:R,Admin!$A218)</f>
        <v>1</v>
      </c>
      <c r="I218" s="96">
        <f>COUNTIF('U11B.F'!A:CP,Admin!$A218)</f>
        <v>3</v>
      </c>
    </row>
    <row r="219" spans="1:9" ht="15" thickBot="1" x14ac:dyDescent="0.4">
      <c r="A219">
        <f>Athletes!L25</f>
        <v>318</v>
      </c>
      <c r="B219" t="str">
        <f>Athletes!M25</f>
        <v>U11B</v>
      </c>
      <c r="C219" t="str">
        <f>Athletes!N25</f>
        <v>U11B PAC</v>
      </c>
      <c r="D219" t="str">
        <f>Athletes!O25</f>
        <v>Ethan</v>
      </c>
      <c r="E219" t="str">
        <f>Athletes!P25</f>
        <v>Byerley</v>
      </c>
      <c r="F219" s="7" t="s">
        <v>12</v>
      </c>
      <c r="G219" s="96">
        <f>COUNTIF('U11B.Tr'!A:Q,Admin!$A219)</f>
        <v>1</v>
      </c>
      <c r="H219" s="96">
        <f>COUNTIF('U11B.Relay'!A:R,Admin!$A219)</f>
        <v>1</v>
      </c>
      <c r="I219" s="96">
        <f>COUNTIF('U11B.F'!A:CP,Admin!$A219)</f>
        <v>3</v>
      </c>
    </row>
    <row r="220" spans="1:9" ht="15" thickBot="1" x14ac:dyDescent="0.4">
      <c r="A220">
        <f>Athletes!L26</f>
        <v>319</v>
      </c>
      <c r="B220" t="str">
        <f>Athletes!M26</f>
        <v>U11B</v>
      </c>
      <c r="C220" t="str">
        <f>Athletes!N26</f>
        <v>U11B PAC</v>
      </c>
      <c r="D220" t="str">
        <f>Athletes!O26</f>
        <v>Jonte</v>
      </c>
      <c r="E220" t="str">
        <f>Athletes!P26</f>
        <v>Martin</v>
      </c>
      <c r="F220" s="7" t="s">
        <v>12</v>
      </c>
      <c r="G220" s="96">
        <f>COUNTIF('U11B.Tr'!A:Q,Admin!$A220)</f>
        <v>0</v>
      </c>
      <c r="H220" s="96">
        <f>COUNTIF('U11B.Relay'!A:R,Admin!$A220)</f>
        <v>0</v>
      </c>
      <c r="I220" s="96">
        <f>COUNTIF('U11B.F'!A:CP,Admin!$A220)</f>
        <v>0</v>
      </c>
    </row>
    <row r="221" spans="1:9" ht="15" thickBot="1" x14ac:dyDescent="0.4">
      <c r="A221">
        <f>Athletes!L27</f>
        <v>320</v>
      </c>
      <c r="B221" t="str">
        <f>Athletes!M27</f>
        <v>U11B</v>
      </c>
      <c r="C221" t="str">
        <f>Athletes!N27</f>
        <v>U11B PAC</v>
      </c>
      <c r="D221" t="str">
        <f>Athletes!O27</f>
        <v xml:space="preserve">Oscar </v>
      </c>
      <c r="E221" t="str">
        <f>Athletes!P27</f>
        <v>Martin</v>
      </c>
      <c r="F221" s="7" t="s">
        <v>12</v>
      </c>
      <c r="G221" s="96">
        <f>COUNTIF('U11B.Tr'!A:Q,Admin!$A221)</f>
        <v>0</v>
      </c>
      <c r="H221" s="96">
        <f>COUNTIF('U11B.Relay'!A:R,Admin!$A221)</f>
        <v>0</v>
      </c>
      <c r="I221" s="96">
        <f>COUNTIF('U11B.F'!A:CP,Admin!$A221)</f>
        <v>0</v>
      </c>
    </row>
    <row r="222" spans="1:9" ht="15" thickBot="1" x14ac:dyDescent="0.4">
      <c r="A222">
        <f>Athletes!L28</f>
        <v>321</v>
      </c>
      <c r="B222" t="str">
        <f>Athletes!M28</f>
        <v>U11B</v>
      </c>
      <c r="C222" t="str">
        <f>Athletes!N28</f>
        <v>U11B PAC</v>
      </c>
      <c r="D222" t="str">
        <f>Athletes!O28</f>
        <v>Noah</v>
      </c>
      <c r="E222" t="str">
        <f>Athletes!P28</f>
        <v>Mc Carthy</v>
      </c>
      <c r="F222" s="7" t="s">
        <v>12</v>
      </c>
      <c r="G222" s="96">
        <f>COUNTIF('U11B.Tr'!A:Q,Admin!$A222)</f>
        <v>1</v>
      </c>
      <c r="H222" s="96">
        <f>COUNTIF('U11B.Relay'!A:R,Admin!$A222)</f>
        <v>1</v>
      </c>
      <c r="I222" s="96">
        <f>COUNTIF('U11B.F'!A:CP,Admin!$A222)</f>
        <v>3</v>
      </c>
    </row>
    <row r="223" spans="1:9" ht="15" thickBot="1" x14ac:dyDescent="0.4">
      <c r="A223">
        <f>Athletes!L29</f>
        <v>322</v>
      </c>
      <c r="B223" t="str">
        <f>Athletes!M29</f>
        <v>U11B</v>
      </c>
      <c r="C223" t="str">
        <f>Athletes!N29</f>
        <v>U11B PAC</v>
      </c>
      <c r="D223" t="str">
        <f>Athletes!O29</f>
        <v>Lewis</v>
      </c>
      <c r="E223" t="str">
        <f>Athletes!P29</f>
        <v>Moss</v>
      </c>
      <c r="F223" s="7" t="s">
        <v>12</v>
      </c>
      <c r="G223" s="96">
        <f>COUNTIF('U11B.Tr'!A:Q,Admin!$A223)</f>
        <v>1</v>
      </c>
      <c r="H223" s="96">
        <f>COUNTIF('U11B.Relay'!A:R,Admin!$A223)</f>
        <v>1</v>
      </c>
      <c r="I223" s="96">
        <f>COUNTIF('U11B.F'!A:CP,Admin!$A223)</f>
        <v>3</v>
      </c>
    </row>
    <row r="224" spans="1:9" ht="15" thickBot="1" x14ac:dyDescent="0.4">
      <c r="A224">
        <f>Athletes!L30</f>
        <v>323</v>
      </c>
      <c r="B224" t="str">
        <f>Athletes!M30</f>
        <v>U11B</v>
      </c>
      <c r="C224" t="str">
        <f>Athletes!N30</f>
        <v>U11B PAC</v>
      </c>
      <c r="D224" t="str">
        <f>Athletes!O30</f>
        <v>Leo</v>
      </c>
      <c r="E224" t="str">
        <f>Athletes!P30</f>
        <v>Porter</v>
      </c>
      <c r="F224" s="7" t="s">
        <v>12</v>
      </c>
      <c r="G224" s="96">
        <f>COUNTIF('U11B.Tr'!A:Q,Admin!$A224)</f>
        <v>0</v>
      </c>
      <c r="H224" s="96">
        <f>COUNTIF('U11B.Relay'!A:R,Admin!$A224)</f>
        <v>0</v>
      </c>
      <c r="I224" s="96">
        <f>COUNTIF('U11B.F'!A:CP,Admin!$A224)</f>
        <v>0</v>
      </c>
    </row>
    <row r="225" spans="1:9" ht="15" thickBot="1" x14ac:dyDescent="0.4">
      <c r="A225">
        <f>Athletes!L31</f>
        <v>324</v>
      </c>
      <c r="B225" t="str">
        <f>Athletes!M31</f>
        <v>U11B</v>
      </c>
      <c r="C225" t="str">
        <f>Athletes!N31</f>
        <v>U11B PAC</v>
      </c>
      <c r="D225" t="str">
        <f>Athletes!O31</f>
        <v>Charlie</v>
      </c>
      <c r="E225" t="str">
        <f>Athletes!P31</f>
        <v>Riviello</v>
      </c>
      <c r="F225" s="7" t="s">
        <v>12</v>
      </c>
      <c r="G225" s="96">
        <f>COUNTIF('U11B.Tr'!A:Q,Admin!$A225)</f>
        <v>0</v>
      </c>
      <c r="H225" s="96">
        <f>COUNTIF('U11B.Relay'!A:R,Admin!$A225)</f>
        <v>0</v>
      </c>
      <c r="I225" s="96">
        <f>COUNTIF('U11B.F'!A:CP,Admin!$A225)</f>
        <v>0</v>
      </c>
    </row>
    <row r="226" spans="1:9" ht="15" thickBot="1" x14ac:dyDescent="0.4">
      <c r="A226">
        <f>Athletes!L32</f>
        <v>325</v>
      </c>
      <c r="B226" t="str">
        <f>Athletes!M32</f>
        <v>U11B</v>
      </c>
      <c r="C226" t="str">
        <f>Athletes!N32</f>
        <v>U11B PAC</v>
      </c>
      <c r="D226" t="str">
        <f>Athletes!O32</f>
        <v>Teddy</v>
      </c>
      <c r="E226" t="str">
        <f>Athletes!P32</f>
        <v>Scudder</v>
      </c>
      <c r="F226" s="7" t="s">
        <v>12</v>
      </c>
      <c r="G226" s="96">
        <f>COUNTIF('U11B.Tr'!A:Q,Admin!$A226)</f>
        <v>0</v>
      </c>
      <c r="H226" s="96">
        <f>COUNTIF('U11B.Relay'!A:R,Admin!$A226)</f>
        <v>0</v>
      </c>
      <c r="I226" s="96">
        <f>COUNTIF('U11B.F'!A:CP,Admin!$A226)</f>
        <v>0</v>
      </c>
    </row>
    <row r="227" spans="1:9" ht="15" thickBot="1" x14ac:dyDescent="0.4">
      <c r="A227">
        <f>Athletes!L33</f>
        <v>326</v>
      </c>
      <c r="B227" t="str">
        <f>Athletes!M33</f>
        <v>U11B</v>
      </c>
      <c r="C227" t="str">
        <f>Athletes!N33</f>
        <v>U11B PAC</v>
      </c>
      <c r="D227" t="str">
        <f>Athletes!O33</f>
        <v>William</v>
      </c>
      <c r="E227" t="str">
        <f>Athletes!P33</f>
        <v>Scudder</v>
      </c>
      <c r="F227" s="7" t="s">
        <v>12</v>
      </c>
      <c r="G227" s="96">
        <f>COUNTIF('U11B.Tr'!A:Q,Admin!$A227)</f>
        <v>0</v>
      </c>
      <c r="H227" s="96">
        <f>COUNTIF('U11B.Relay'!A:R,Admin!$A227)</f>
        <v>0</v>
      </c>
      <c r="I227" s="96">
        <f>COUNTIF('U11B.F'!A:CP,Admin!$A227)</f>
        <v>0</v>
      </c>
    </row>
    <row r="228" spans="1:9" ht="15" thickBot="1" x14ac:dyDescent="0.4">
      <c r="A228">
        <f>Athletes!L34</f>
        <v>327</v>
      </c>
      <c r="B228" t="str">
        <f>Athletes!M34</f>
        <v>U11B</v>
      </c>
      <c r="C228" t="str">
        <f>Athletes!N34</f>
        <v>U11B PAC</v>
      </c>
      <c r="D228" t="str">
        <f>Athletes!O34</f>
        <v>Filip</v>
      </c>
      <c r="E228" t="str">
        <f>Athletes!P34</f>
        <v>Vasilescu</v>
      </c>
      <c r="F228" s="7" t="s">
        <v>12</v>
      </c>
      <c r="G228" s="96">
        <f>COUNTIF('U11B.Tr'!A:Q,Admin!$A228)</f>
        <v>0</v>
      </c>
      <c r="H228" s="96">
        <f>COUNTIF('U11B.Relay'!A:R,Admin!$A228)</f>
        <v>0</v>
      </c>
      <c r="I228" s="96">
        <f>COUNTIF('U11B.F'!A:CP,Admin!$A228)</f>
        <v>0</v>
      </c>
    </row>
    <row r="229" spans="1:9" ht="15" thickBot="1" x14ac:dyDescent="0.4">
      <c r="A229">
        <f>Athletes!L35</f>
        <v>328</v>
      </c>
      <c r="B229" t="str">
        <f>Athletes!M35</f>
        <v>U11B</v>
      </c>
      <c r="C229" t="str">
        <f>Athletes!N35</f>
        <v>U11B PAC</v>
      </c>
      <c r="D229" t="str">
        <f>Athletes!O35</f>
        <v>Ralph</v>
      </c>
      <c r="E229" t="str">
        <f>Athletes!P35</f>
        <v>Wellman</v>
      </c>
      <c r="F229" s="7" t="s">
        <v>12</v>
      </c>
      <c r="G229" s="96">
        <f>COUNTIF('U11B.Tr'!A:Q,Admin!$A229)</f>
        <v>1</v>
      </c>
      <c r="H229" s="96">
        <f>COUNTIF('U11B.Relay'!A:R,Admin!$A229)</f>
        <v>1</v>
      </c>
      <c r="I229" s="96">
        <f>COUNTIF('U11B.F'!A:CP,Admin!$A229)</f>
        <v>3</v>
      </c>
    </row>
    <row r="230" spans="1:9" ht="15" thickBot="1" x14ac:dyDescent="0.4">
      <c r="A230">
        <f>Athletes!L36</f>
        <v>329</v>
      </c>
      <c r="B230" t="str">
        <f>Athletes!M36</f>
        <v>U11B</v>
      </c>
      <c r="C230" t="str">
        <f>Athletes!N36</f>
        <v>U11B PAC</v>
      </c>
      <c r="D230" t="str">
        <f>Athletes!O36</f>
        <v>A.J.</v>
      </c>
      <c r="E230" t="str">
        <f>Athletes!P36</f>
        <v>Fox</v>
      </c>
      <c r="F230" s="7" t="s">
        <v>12</v>
      </c>
      <c r="G230" s="96">
        <f>COUNTIF('U11B.Tr'!A:Q,Admin!$A230)</f>
        <v>0</v>
      </c>
      <c r="H230" s="96">
        <f>COUNTIF('U11B.Relay'!A:R,Admin!$A230)</f>
        <v>0</v>
      </c>
      <c r="I230" s="96">
        <f>COUNTIF('U11B.F'!A:CP,Admin!$A230)</f>
        <v>0</v>
      </c>
    </row>
    <row r="231" spans="1:9" ht="15" thickBot="1" x14ac:dyDescent="0.4">
      <c r="A231">
        <f>Athletes!L37</f>
        <v>330</v>
      </c>
      <c r="B231" t="str">
        <f>Athletes!M37</f>
        <v>U11B</v>
      </c>
      <c r="C231" t="str">
        <f>Athletes!N37</f>
        <v>U11B PAC</v>
      </c>
      <c r="D231" t="str">
        <f>Athletes!O37</f>
        <v>James</v>
      </c>
      <c r="E231" t="str">
        <f>Athletes!P37</f>
        <v>Norris</v>
      </c>
      <c r="F231" s="7" t="s">
        <v>12</v>
      </c>
      <c r="G231" s="96">
        <f>COUNTIF('U11B.Tr'!A:Q,Admin!$A231)</f>
        <v>0</v>
      </c>
      <c r="H231" s="96">
        <f>COUNTIF('U11B.Relay'!A:R,Admin!$A231)</f>
        <v>0</v>
      </c>
      <c r="I231" s="96">
        <f>COUNTIF('U11B.F'!A:CP,Admin!$A231)</f>
        <v>0</v>
      </c>
    </row>
    <row r="232" spans="1:9" ht="15" thickBot="1" x14ac:dyDescent="0.4">
      <c r="A232">
        <f>Athletes!L38</f>
        <v>331</v>
      </c>
      <c r="B232" t="str">
        <f>Athletes!M38</f>
        <v>U13G</v>
      </c>
      <c r="C232" t="str">
        <f>Athletes!N38</f>
        <v>U13G PAC</v>
      </c>
      <c r="D232" t="str">
        <f>Athletes!O38</f>
        <v>Bea</v>
      </c>
      <c r="E232" t="str">
        <f>Athletes!P38</f>
        <v>Tucker</v>
      </c>
      <c r="F232" s="7" t="s">
        <v>12</v>
      </c>
      <c r="G232" s="96">
        <f>COUNTIF('U13G.Tr'!A:AB,Admin!$A232)</f>
        <v>0</v>
      </c>
      <c r="H232" s="96">
        <f>COUNTIF('U13G.Relay'!A:AC,Admin!$A232)</f>
        <v>0</v>
      </c>
      <c r="I232" s="96">
        <f>COUNTIF('U13G.F'!A:CP,Admin!$A232)</f>
        <v>0</v>
      </c>
    </row>
    <row r="233" spans="1:9" ht="15" thickBot="1" x14ac:dyDescent="0.4">
      <c r="A233">
        <f>Athletes!L39</f>
        <v>332</v>
      </c>
      <c r="B233" t="str">
        <f>Athletes!M39</f>
        <v>U13G</v>
      </c>
      <c r="C233" t="str">
        <f>Athletes!N39</f>
        <v>U13G PAC</v>
      </c>
      <c r="D233" t="str">
        <f>Athletes!O39</f>
        <v>Ava</v>
      </c>
      <c r="E233" t="str">
        <f>Athletes!P39</f>
        <v>Shadwell</v>
      </c>
      <c r="F233" s="7" t="s">
        <v>12</v>
      </c>
      <c r="G233" s="96">
        <f>COUNTIF('U13G.Tr'!A:AB,Admin!$A233)</f>
        <v>0</v>
      </c>
      <c r="H233" s="96">
        <f>COUNTIF('U13G.Relay'!A:AC,Admin!$A233)</f>
        <v>0</v>
      </c>
      <c r="I233" s="96">
        <f>COUNTIF('U13G.F'!A:CP,Admin!$A233)</f>
        <v>0</v>
      </c>
    </row>
    <row r="234" spans="1:9" ht="15" thickBot="1" x14ac:dyDescent="0.4">
      <c r="A234">
        <f>Athletes!L40</f>
        <v>333</v>
      </c>
      <c r="B234" t="str">
        <f>Athletes!M40</f>
        <v>U13G</v>
      </c>
      <c r="C234" t="str">
        <f>Athletes!N40</f>
        <v/>
      </c>
      <c r="D234">
        <f>Athletes!O40</f>
        <v>0</v>
      </c>
      <c r="E234">
        <f>Athletes!P40</f>
        <v>0</v>
      </c>
      <c r="F234" s="7" t="s">
        <v>12</v>
      </c>
      <c r="G234" s="96">
        <f>COUNTIF('U13G.Tr'!A:AB,Admin!$A234)</f>
        <v>0</v>
      </c>
      <c r="H234" s="96">
        <f>COUNTIF('U13G.Relay'!A:AC,Admin!$A234)</f>
        <v>0</v>
      </c>
      <c r="I234" s="96">
        <f>COUNTIF('U13G.F'!A:CP,Admin!$A234)</f>
        <v>0</v>
      </c>
    </row>
    <row r="235" spans="1:9" ht="15" thickBot="1" x14ac:dyDescent="0.4">
      <c r="A235">
        <f>Athletes!L41</f>
        <v>334</v>
      </c>
      <c r="B235" t="str">
        <f>Athletes!M41</f>
        <v>U13G</v>
      </c>
      <c r="C235" t="str">
        <f>Athletes!N41</f>
        <v/>
      </c>
      <c r="D235">
        <f>Athletes!O41</f>
        <v>0</v>
      </c>
      <c r="E235">
        <f>Athletes!P41</f>
        <v>0</v>
      </c>
      <c r="F235" s="7" t="s">
        <v>12</v>
      </c>
      <c r="G235" s="96">
        <f>COUNTIF('U13G.Tr'!A:AB,Admin!$A235)</f>
        <v>0</v>
      </c>
      <c r="H235" s="96">
        <f>COUNTIF('U13G.Relay'!A:AC,Admin!$A235)</f>
        <v>0</v>
      </c>
      <c r="I235" s="96">
        <f>COUNTIF('U13G.F'!A:CP,Admin!$A235)</f>
        <v>0</v>
      </c>
    </row>
    <row r="236" spans="1:9" ht="15" thickBot="1" x14ac:dyDescent="0.4">
      <c r="A236">
        <f>Athletes!L42</f>
        <v>335</v>
      </c>
      <c r="B236" t="str">
        <f>Athletes!M42</f>
        <v>U13G</v>
      </c>
      <c r="C236" t="str">
        <f>Athletes!N42</f>
        <v/>
      </c>
      <c r="D236">
        <f>Athletes!O42</f>
        <v>0</v>
      </c>
      <c r="E236">
        <f>Athletes!P42</f>
        <v>0</v>
      </c>
      <c r="F236" s="7" t="s">
        <v>12</v>
      </c>
      <c r="G236" s="96">
        <f>COUNTIF('U13G.Tr'!A:AB,Admin!$A236)</f>
        <v>0</v>
      </c>
      <c r="H236" s="96">
        <f>COUNTIF('U13G.Relay'!A:AC,Admin!$A236)</f>
        <v>0</v>
      </c>
      <c r="I236" s="96">
        <f>COUNTIF('U13G.F'!A:CP,Admin!$A236)</f>
        <v>0</v>
      </c>
    </row>
    <row r="237" spans="1:9" ht="15" thickBot="1" x14ac:dyDescent="0.4">
      <c r="A237">
        <f>Athletes!L43</f>
        <v>336</v>
      </c>
      <c r="B237" t="str">
        <f>Athletes!M43</f>
        <v>U13G</v>
      </c>
      <c r="C237" t="str">
        <f>Athletes!N43</f>
        <v/>
      </c>
      <c r="D237">
        <f>Athletes!O43</f>
        <v>0</v>
      </c>
      <c r="E237">
        <f>Athletes!P43</f>
        <v>0</v>
      </c>
      <c r="F237" s="7" t="s">
        <v>12</v>
      </c>
      <c r="G237" s="96">
        <f>COUNTIF('U13G.Tr'!A:AB,Admin!$A237)</f>
        <v>0</v>
      </c>
      <c r="H237" s="96">
        <f>COUNTIF('U13G.Relay'!A:AC,Admin!$A237)</f>
        <v>0</v>
      </c>
      <c r="I237" s="96">
        <f>COUNTIF('U13G.F'!A:CP,Admin!$A237)</f>
        <v>0</v>
      </c>
    </row>
    <row r="238" spans="1:9" ht="15" thickBot="1" x14ac:dyDescent="0.4">
      <c r="A238">
        <f>Athletes!L44</f>
        <v>337</v>
      </c>
      <c r="B238" t="str">
        <f>Athletes!M44</f>
        <v>U13G</v>
      </c>
      <c r="C238" t="str">
        <f>Athletes!N44</f>
        <v/>
      </c>
      <c r="D238">
        <f>Athletes!O44</f>
        <v>0</v>
      </c>
      <c r="E238">
        <f>Athletes!P44</f>
        <v>0</v>
      </c>
      <c r="F238" s="7" t="s">
        <v>12</v>
      </c>
      <c r="G238" s="96">
        <f>COUNTIF('U13G.Tr'!A:AB,Admin!$A238)</f>
        <v>0</v>
      </c>
      <c r="H238" s="96">
        <f>COUNTIF('U13G.Relay'!A:AC,Admin!$A238)</f>
        <v>0</v>
      </c>
      <c r="I238" s="96">
        <f>COUNTIF('U13G.F'!A:CP,Admin!$A238)</f>
        <v>0</v>
      </c>
    </row>
    <row r="239" spans="1:9" ht="15" thickBot="1" x14ac:dyDescent="0.4">
      <c r="A239">
        <f>Athletes!L45</f>
        <v>338</v>
      </c>
      <c r="B239" t="str">
        <f>Athletes!M45</f>
        <v>U13G</v>
      </c>
      <c r="C239" t="str">
        <f>Athletes!N45</f>
        <v/>
      </c>
      <c r="D239">
        <f>Athletes!O45</f>
        <v>0</v>
      </c>
      <c r="E239">
        <f>Athletes!P45</f>
        <v>0</v>
      </c>
      <c r="F239" s="7" t="s">
        <v>12</v>
      </c>
      <c r="G239" s="96">
        <f>COUNTIF('U13G.Tr'!A:AB,Admin!$A239)</f>
        <v>0</v>
      </c>
      <c r="H239" s="96">
        <f>COUNTIF('U13G.Relay'!A:AC,Admin!$A239)</f>
        <v>0</v>
      </c>
      <c r="I239" s="96">
        <f>COUNTIF('U13G.F'!A:CP,Admin!$A239)</f>
        <v>0</v>
      </c>
    </row>
    <row r="240" spans="1:9" ht="15" thickBot="1" x14ac:dyDescent="0.4">
      <c r="A240">
        <f>Athletes!L46</f>
        <v>339</v>
      </c>
      <c r="B240" t="str">
        <f>Athletes!M46</f>
        <v>U13G</v>
      </c>
      <c r="C240" t="str">
        <f>Athletes!N46</f>
        <v/>
      </c>
      <c r="D240">
        <f>Athletes!O46</f>
        <v>0</v>
      </c>
      <c r="E240">
        <f>Athletes!P46</f>
        <v>0</v>
      </c>
      <c r="F240" s="7" t="s">
        <v>12</v>
      </c>
      <c r="G240" s="96">
        <f>COUNTIF('U13G.Tr'!A:AB,Admin!$A240)</f>
        <v>0</v>
      </c>
      <c r="H240" s="96">
        <f>COUNTIF('U13G.Relay'!A:AC,Admin!$A240)</f>
        <v>0</v>
      </c>
      <c r="I240" s="96">
        <f>COUNTIF('U13G.F'!A:CP,Admin!$A240)</f>
        <v>0</v>
      </c>
    </row>
    <row r="241" spans="1:9" ht="15" thickBot="1" x14ac:dyDescent="0.4">
      <c r="A241">
        <f>Athletes!L47</f>
        <v>340</v>
      </c>
      <c r="B241" t="str">
        <f>Athletes!M47</f>
        <v>U13G</v>
      </c>
      <c r="C241" t="str">
        <f>Athletes!N47</f>
        <v/>
      </c>
      <c r="D241">
        <f>Athletes!O47</f>
        <v>0</v>
      </c>
      <c r="E241">
        <f>Athletes!P47</f>
        <v>0</v>
      </c>
      <c r="F241" s="7" t="s">
        <v>12</v>
      </c>
      <c r="G241" s="96">
        <f>COUNTIF('U13G.Tr'!A:AB,Admin!$A241)</f>
        <v>0</v>
      </c>
      <c r="H241" s="96">
        <f>COUNTIF('U13G.Relay'!A:AC,Admin!$A241)</f>
        <v>0</v>
      </c>
      <c r="I241" s="96">
        <f>COUNTIF('U13G.F'!A:CP,Admin!$A241)</f>
        <v>0</v>
      </c>
    </row>
    <row r="242" spans="1:9" ht="15" thickBot="1" x14ac:dyDescent="0.4">
      <c r="A242">
        <f>Athletes!L48</f>
        <v>341</v>
      </c>
      <c r="B242" t="str">
        <f>Athletes!M48</f>
        <v>U13G</v>
      </c>
      <c r="C242" t="str">
        <f>Athletes!N48</f>
        <v/>
      </c>
      <c r="D242">
        <f>Athletes!O48</f>
        <v>0</v>
      </c>
      <c r="E242">
        <f>Athletes!P48</f>
        <v>0</v>
      </c>
      <c r="F242" s="7" t="s">
        <v>12</v>
      </c>
      <c r="G242" s="96">
        <f>COUNTIF('U13G.Tr'!A:AB,Admin!$A242)</f>
        <v>0</v>
      </c>
      <c r="H242" s="96">
        <f>COUNTIF('U13G.Relay'!A:AC,Admin!$A242)</f>
        <v>0</v>
      </c>
      <c r="I242" s="96">
        <f>COUNTIF('U13G.F'!A:CP,Admin!$A242)</f>
        <v>0</v>
      </c>
    </row>
    <row r="243" spans="1:9" ht="15" thickBot="1" x14ac:dyDescent="0.4">
      <c r="A243">
        <f>Athletes!L49</f>
        <v>342</v>
      </c>
      <c r="B243" t="str">
        <f>Athletes!M49</f>
        <v>U13G</v>
      </c>
      <c r="C243" t="str">
        <f>Athletes!N49</f>
        <v/>
      </c>
      <c r="D243">
        <f>Athletes!O49</f>
        <v>0</v>
      </c>
      <c r="E243">
        <f>Athletes!P49</f>
        <v>0</v>
      </c>
      <c r="F243" s="7" t="s">
        <v>12</v>
      </c>
      <c r="G243" s="96">
        <f>COUNTIF('U13G.Tr'!A:AB,Admin!$A243)</f>
        <v>0</v>
      </c>
      <c r="H243" s="96">
        <f>COUNTIF('U13G.Relay'!A:AC,Admin!$A243)</f>
        <v>0</v>
      </c>
      <c r="I243" s="96">
        <f>COUNTIF('U13G.F'!A:CP,Admin!$A243)</f>
        <v>0</v>
      </c>
    </row>
    <row r="244" spans="1:9" ht="15" thickBot="1" x14ac:dyDescent="0.4">
      <c r="A244">
        <f>Athletes!L50</f>
        <v>343</v>
      </c>
      <c r="B244" t="str">
        <f>Athletes!M50</f>
        <v>U13G</v>
      </c>
      <c r="C244" t="str">
        <f>Athletes!N50</f>
        <v/>
      </c>
      <c r="D244">
        <f>Athletes!O50</f>
        <v>0</v>
      </c>
      <c r="E244">
        <f>Athletes!P50</f>
        <v>0</v>
      </c>
      <c r="F244" s="7" t="s">
        <v>12</v>
      </c>
      <c r="G244" s="96">
        <f>COUNTIF('U13G.Tr'!A:AB,Admin!$A244)</f>
        <v>0</v>
      </c>
      <c r="H244" s="96">
        <f>COUNTIF('U13G.Relay'!A:AC,Admin!$A244)</f>
        <v>0</v>
      </c>
      <c r="I244" s="96">
        <f>COUNTIF('U13G.F'!A:CP,Admin!$A244)</f>
        <v>0</v>
      </c>
    </row>
    <row r="245" spans="1:9" ht="15" thickBot="1" x14ac:dyDescent="0.4">
      <c r="A245">
        <f>Athletes!L51</f>
        <v>344</v>
      </c>
      <c r="B245" t="str">
        <f>Athletes!M51</f>
        <v>U13G</v>
      </c>
      <c r="C245" t="str">
        <f>Athletes!N51</f>
        <v/>
      </c>
      <c r="D245">
        <f>Athletes!O51</f>
        <v>0</v>
      </c>
      <c r="E245">
        <f>Athletes!P51</f>
        <v>0</v>
      </c>
      <c r="F245" s="7" t="s">
        <v>12</v>
      </c>
      <c r="G245" s="96">
        <f>COUNTIF('U13G.Tr'!A:AB,Admin!$A245)</f>
        <v>0</v>
      </c>
      <c r="H245" s="96">
        <f>COUNTIF('U13G.Relay'!A:AC,Admin!$A245)</f>
        <v>0</v>
      </c>
      <c r="I245" s="96">
        <f>COUNTIF('U13G.F'!A:CP,Admin!$A245)</f>
        <v>0</v>
      </c>
    </row>
    <row r="246" spans="1:9" ht="15" thickBot="1" x14ac:dyDescent="0.4">
      <c r="A246">
        <f>Athletes!L52</f>
        <v>345</v>
      </c>
      <c r="B246" t="str">
        <f>Athletes!M52</f>
        <v>U13B</v>
      </c>
      <c r="C246" t="str">
        <f>Athletes!N52</f>
        <v>U13B PAC</v>
      </c>
      <c r="D246" t="str">
        <f>Athletes!O52</f>
        <v>Tristan</v>
      </c>
      <c r="E246" t="str">
        <f>Athletes!P52</f>
        <v>Aubrey</v>
      </c>
      <c r="F246" s="7" t="s">
        <v>12</v>
      </c>
      <c r="G246" s="96">
        <f>COUNTIF('U13B.Tr'!A:AB,Admin!$A246)</f>
        <v>1</v>
      </c>
      <c r="H246" s="96">
        <f>COUNTIF('U13B.Relay'!A:AC,Admin!$A246)</f>
        <v>0</v>
      </c>
      <c r="I246" s="96">
        <f>COUNTIF('U13B.F'!A:CP,Admin!$A246)</f>
        <v>3</v>
      </c>
    </row>
    <row r="247" spans="1:9" ht="15" thickBot="1" x14ac:dyDescent="0.4">
      <c r="A247">
        <f>Athletes!L53</f>
        <v>346</v>
      </c>
      <c r="B247" t="str">
        <f>Athletes!M53</f>
        <v>U13B</v>
      </c>
      <c r="C247" t="str">
        <f>Athletes!N53</f>
        <v>U13B PAC</v>
      </c>
      <c r="D247" t="str">
        <f>Athletes!O53</f>
        <v>Adam</v>
      </c>
      <c r="E247" t="str">
        <f>Athletes!P53</f>
        <v>Ewen Matthews</v>
      </c>
      <c r="F247" s="7" t="s">
        <v>12</v>
      </c>
      <c r="G247" s="96">
        <f>COUNTIF('U13B.Tr'!A:AB,Admin!$A247)</f>
        <v>1</v>
      </c>
      <c r="H247" s="96">
        <f>COUNTIF('U13B.Relay'!A:AC,Admin!$A247)</f>
        <v>0</v>
      </c>
      <c r="I247" s="96">
        <f>COUNTIF('U13B.F'!A:CL,Admin!$A247)</f>
        <v>0</v>
      </c>
    </row>
    <row r="248" spans="1:9" ht="15" thickBot="1" x14ac:dyDescent="0.4">
      <c r="A248">
        <f>Athletes!L54</f>
        <v>347</v>
      </c>
      <c r="B248" t="str">
        <f>Athletes!M54</f>
        <v>U13B</v>
      </c>
      <c r="C248" t="str">
        <f>Athletes!N54</f>
        <v>U13B PAC</v>
      </c>
      <c r="D248" t="str">
        <f>Athletes!O54</f>
        <v>Elliot</v>
      </c>
      <c r="E248" t="str">
        <f>Athletes!P54</f>
        <v>Richings</v>
      </c>
      <c r="F248" s="7" t="s">
        <v>12</v>
      </c>
      <c r="G248" s="96">
        <f>COUNTIF('U13B.Tr'!A:AB,Admin!$A248)</f>
        <v>1</v>
      </c>
      <c r="H248" s="96">
        <f>COUNTIF('U13B.Relay'!A:AC,Admin!$A248)</f>
        <v>0</v>
      </c>
      <c r="I248" s="96">
        <f>COUNTIF('U13B.F'!A:CL,Admin!$A248)</f>
        <v>3</v>
      </c>
    </row>
    <row r="249" spans="1:9" ht="15" thickBot="1" x14ac:dyDescent="0.4">
      <c r="A249">
        <f>Athletes!L55</f>
        <v>348</v>
      </c>
      <c r="B249" t="str">
        <f>Athletes!M55</f>
        <v>U13B</v>
      </c>
      <c r="C249" t="str">
        <f>Athletes!N55</f>
        <v>U13B PAC</v>
      </c>
      <c r="D249" t="str">
        <f>Athletes!O55</f>
        <v>Juan</v>
      </c>
      <c r="E249" t="str">
        <f>Athletes!P55</f>
        <v>Gahndo Afandor</v>
      </c>
      <c r="F249" s="7" t="s">
        <v>12</v>
      </c>
      <c r="G249" s="96">
        <f>COUNTIF('U13B.Tr'!A:AB,Admin!$A249)</f>
        <v>1</v>
      </c>
      <c r="H249" s="96">
        <f>COUNTIF('U13B.Relay'!A:AC,Admin!$A249)</f>
        <v>0</v>
      </c>
      <c r="I249" s="96">
        <f>COUNTIF('U13B.F'!A:CL,Admin!$A249)</f>
        <v>3</v>
      </c>
    </row>
    <row r="250" spans="1:9" ht="15" thickBot="1" x14ac:dyDescent="0.4">
      <c r="A250">
        <f>Athletes!L56</f>
        <v>349</v>
      </c>
      <c r="B250" t="str">
        <f>Athletes!M56</f>
        <v>U13B</v>
      </c>
      <c r="C250" t="str">
        <f>Athletes!N56</f>
        <v>U13B PAC</v>
      </c>
      <c r="D250" t="str">
        <f>Athletes!O56</f>
        <v>Luis</v>
      </c>
      <c r="E250" t="str">
        <f>Athletes!P56</f>
        <v>Gahndo Afandor</v>
      </c>
      <c r="F250" s="7" t="s">
        <v>12</v>
      </c>
      <c r="G250" s="96">
        <f>COUNTIF('U13B.Tr'!A:AB,Admin!$A250)</f>
        <v>1</v>
      </c>
      <c r="H250" s="96">
        <f>COUNTIF('U13B.Relay'!A:AC,Admin!$A250)</f>
        <v>0</v>
      </c>
      <c r="I250" s="96">
        <f>COUNTIF('U13B.F'!A:CL,Admin!$A250)</f>
        <v>3</v>
      </c>
    </row>
    <row r="251" spans="1:9" ht="15" thickBot="1" x14ac:dyDescent="0.4">
      <c r="A251">
        <f>Athletes!L57</f>
        <v>350</v>
      </c>
      <c r="B251" t="str">
        <f>Athletes!M57</f>
        <v>U13B</v>
      </c>
      <c r="C251" t="str">
        <f>Athletes!N57</f>
        <v>U13B PAC</v>
      </c>
      <c r="D251" t="str">
        <f>Athletes!O57</f>
        <v>Hari</v>
      </c>
      <c r="E251" t="str">
        <f>Athletes!P57</f>
        <v>Dhir</v>
      </c>
      <c r="F251" s="7" t="s">
        <v>12</v>
      </c>
      <c r="G251" s="96">
        <f>COUNTIF('U13B.Tr'!A:AB,Admin!$A251)</f>
        <v>0</v>
      </c>
      <c r="H251" s="96">
        <f>COUNTIF('U13B.Relay'!A:AC,Admin!$A251)</f>
        <v>0</v>
      </c>
      <c r="I251" s="96">
        <f>COUNTIF('U13B.F'!A:CL,Admin!$A251)</f>
        <v>0</v>
      </c>
    </row>
    <row r="252" spans="1:9" ht="15" thickBot="1" x14ac:dyDescent="0.4">
      <c r="A252">
        <f>Athletes!L58</f>
        <v>351</v>
      </c>
      <c r="B252" t="str">
        <f>Athletes!M58</f>
        <v>U13B</v>
      </c>
      <c r="C252" t="str">
        <f>Athletes!N58</f>
        <v>U13B PAC</v>
      </c>
      <c r="D252" t="str">
        <f>Athletes!O58</f>
        <v>Jude</v>
      </c>
      <c r="E252" t="str">
        <f>Athletes!P58</f>
        <v>Dovey</v>
      </c>
      <c r="F252" s="7" t="s">
        <v>12</v>
      </c>
      <c r="G252" s="96">
        <f>COUNTIF('U13B.Tr'!A:AB,Admin!$A252)</f>
        <v>0</v>
      </c>
      <c r="H252" s="96">
        <f>COUNTIF('U13B.Relay'!A:AC,Admin!$A252)</f>
        <v>0</v>
      </c>
      <c r="I252" s="96">
        <f>COUNTIF('U13B.F'!A:CL,Admin!$A252)</f>
        <v>0</v>
      </c>
    </row>
    <row r="253" spans="1:9" ht="15" thickBot="1" x14ac:dyDescent="0.4">
      <c r="A253">
        <f>Athletes!L59</f>
        <v>352</v>
      </c>
      <c r="B253" t="str">
        <f>Athletes!M59</f>
        <v>U13B</v>
      </c>
      <c r="C253" t="str">
        <f>Athletes!N59</f>
        <v>U13B PAC</v>
      </c>
      <c r="D253" t="str">
        <f>Athletes!O59</f>
        <v>Bryan</v>
      </c>
      <c r="E253" t="str">
        <f>Athletes!P59</f>
        <v>Ajaero</v>
      </c>
      <c r="F253" s="7" t="s">
        <v>12</v>
      </c>
      <c r="G253" s="96">
        <f>COUNTIF('U13B.Tr'!A:AB,Admin!$A253)</f>
        <v>1</v>
      </c>
      <c r="H253" s="96">
        <f>COUNTIF('U13B.Relay'!A:AC,Admin!$A253)</f>
        <v>0</v>
      </c>
      <c r="I253" s="96">
        <f>COUNTIF('U13B.F'!A:CL,Admin!$A253)</f>
        <v>1</v>
      </c>
    </row>
    <row r="254" spans="1:9" ht="15" thickBot="1" x14ac:dyDescent="0.4">
      <c r="A254">
        <f>Athletes!L60</f>
        <v>353</v>
      </c>
      <c r="B254" t="str">
        <f>Athletes!M60</f>
        <v>U13B</v>
      </c>
      <c r="C254" t="str">
        <f>Athletes!N60</f>
        <v/>
      </c>
      <c r="D254">
        <f>Athletes!O60</f>
        <v>0</v>
      </c>
      <c r="E254">
        <f>Athletes!P60</f>
        <v>0</v>
      </c>
      <c r="F254" s="7" t="s">
        <v>12</v>
      </c>
      <c r="G254" s="96">
        <f>COUNTIF('U13B.Tr'!A:AB,Admin!$A254)</f>
        <v>0</v>
      </c>
      <c r="H254" s="96">
        <f>COUNTIF('U13B.Relay'!A:AC,Admin!$A254)</f>
        <v>0</v>
      </c>
      <c r="I254" s="96">
        <f>COUNTIF('U13B.F'!A:CL,Admin!$A254)</f>
        <v>0</v>
      </c>
    </row>
    <row r="255" spans="1:9" ht="15" thickBot="1" x14ac:dyDescent="0.4">
      <c r="A255">
        <f>Athletes!L61</f>
        <v>354</v>
      </c>
      <c r="B255" t="str">
        <f>Athletes!M61</f>
        <v>U13B</v>
      </c>
      <c r="C255" t="str">
        <f>Athletes!N61</f>
        <v/>
      </c>
      <c r="D255">
        <f>Athletes!O61</f>
        <v>0</v>
      </c>
      <c r="E255">
        <f>Athletes!P61</f>
        <v>0</v>
      </c>
      <c r="F255" s="7" t="s">
        <v>12</v>
      </c>
      <c r="G255" s="96">
        <f>COUNTIF('U13B.Tr'!A:AB,Admin!$A255)</f>
        <v>0</v>
      </c>
      <c r="H255" s="96">
        <f>COUNTIF('U13B.Relay'!A:AC,Admin!$A255)</f>
        <v>0</v>
      </c>
      <c r="I255" s="96">
        <f>COUNTIF('U13B.F'!A:CL,Admin!$A255)</f>
        <v>0</v>
      </c>
    </row>
    <row r="256" spans="1:9" ht="15" thickBot="1" x14ac:dyDescent="0.4">
      <c r="A256">
        <f>Athletes!L62</f>
        <v>355</v>
      </c>
      <c r="B256" t="str">
        <f>Athletes!M62</f>
        <v>U13B</v>
      </c>
      <c r="C256" t="str">
        <f>Athletes!N62</f>
        <v/>
      </c>
      <c r="D256">
        <f>Athletes!O62</f>
        <v>0</v>
      </c>
      <c r="E256">
        <f>Athletes!P62</f>
        <v>0</v>
      </c>
      <c r="F256" s="7" t="s">
        <v>12</v>
      </c>
      <c r="G256" s="96">
        <f>COUNTIF('U13B.Tr'!A:AB,Admin!$A256)</f>
        <v>0</v>
      </c>
      <c r="H256" s="96">
        <f>COUNTIF('U13B.Relay'!A:AC,Admin!$A256)</f>
        <v>0</v>
      </c>
      <c r="I256" s="96">
        <f>COUNTIF('U13B.F'!A:CL,Admin!$A256)</f>
        <v>0</v>
      </c>
    </row>
    <row r="257" spans="1:9" ht="15" thickBot="1" x14ac:dyDescent="0.4">
      <c r="A257">
        <f>Athletes!L63</f>
        <v>356</v>
      </c>
      <c r="B257" t="str">
        <f>Athletes!M63</f>
        <v>U13B</v>
      </c>
      <c r="C257" t="str">
        <f>Athletes!N63</f>
        <v/>
      </c>
      <c r="D257">
        <f>Athletes!O63</f>
        <v>0</v>
      </c>
      <c r="E257">
        <f>Athletes!P63</f>
        <v>0</v>
      </c>
      <c r="F257" s="7" t="s">
        <v>12</v>
      </c>
      <c r="G257" s="96">
        <f>COUNTIF('U13B.Tr'!A:AB,Admin!$A257)</f>
        <v>0</v>
      </c>
      <c r="H257" s="96">
        <f>COUNTIF('U13B.Relay'!A:AC,Admin!$A257)</f>
        <v>0</v>
      </c>
      <c r="I257" s="96">
        <f>COUNTIF('U13B.F'!A:CL,Admin!$A257)</f>
        <v>0</v>
      </c>
    </row>
    <row r="258" spans="1:9" ht="15" thickBot="1" x14ac:dyDescent="0.4">
      <c r="A258">
        <f>Athletes!L64</f>
        <v>357</v>
      </c>
      <c r="B258" t="str">
        <f>Athletes!M64</f>
        <v>U13B</v>
      </c>
      <c r="C258" t="str">
        <f>Athletes!N64</f>
        <v/>
      </c>
      <c r="D258">
        <f>Athletes!O64</f>
        <v>0</v>
      </c>
      <c r="E258">
        <f>Athletes!P64</f>
        <v>0</v>
      </c>
      <c r="F258" s="7" t="s">
        <v>12</v>
      </c>
      <c r="G258" s="96"/>
      <c r="H258" s="96"/>
      <c r="I258" s="96"/>
    </row>
    <row r="259" spans="1:9" ht="15" thickBot="1" x14ac:dyDescent="0.4">
      <c r="A259">
        <f>Athletes!L65</f>
        <v>358</v>
      </c>
      <c r="B259" t="str">
        <f>Athletes!M65</f>
        <v>U13B</v>
      </c>
      <c r="C259" t="str">
        <f>Athletes!N65</f>
        <v/>
      </c>
      <c r="D259">
        <f>Athletes!O65</f>
        <v>0</v>
      </c>
      <c r="E259">
        <f>Athletes!P65</f>
        <v>0</v>
      </c>
      <c r="F259" s="7" t="s">
        <v>12</v>
      </c>
      <c r="G259" s="96"/>
      <c r="H259" s="96"/>
      <c r="I259" s="96"/>
    </row>
    <row r="260" spans="1:9" ht="15" thickBot="1" x14ac:dyDescent="0.4">
      <c r="A260">
        <f>Athletes!L66</f>
        <v>359</v>
      </c>
      <c r="B260" t="str">
        <f>Athletes!M66</f>
        <v>U13B</v>
      </c>
      <c r="C260" t="str">
        <f>Athletes!N66</f>
        <v/>
      </c>
      <c r="D260">
        <f>Athletes!O66</f>
        <v>0</v>
      </c>
      <c r="E260">
        <f>Athletes!P66</f>
        <v>0</v>
      </c>
      <c r="F260" s="7" t="s">
        <v>12</v>
      </c>
      <c r="G260" s="96"/>
      <c r="H260" s="96"/>
      <c r="I260" s="96"/>
    </row>
    <row r="261" spans="1:9" ht="15" thickBot="1" x14ac:dyDescent="0.4">
      <c r="A261">
        <f>Athletes!L67</f>
        <v>360</v>
      </c>
      <c r="B261" t="str">
        <f>Athletes!M67</f>
        <v>U13B</v>
      </c>
      <c r="C261" t="str">
        <f>Athletes!N67</f>
        <v/>
      </c>
      <c r="D261">
        <f>Athletes!O67</f>
        <v>0</v>
      </c>
      <c r="E261">
        <f>Athletes!P67</f>
        <v>0</v>
      </c>
      <c r="F261" s="7" t="s">
        <v>12</v>
      </c>
      <c r="G261" s="96"/>
      <c r="H261" s="96"/>
      <c r="I261" s="96"/>
    </row>
    <row r="262" spans="1:9" ht="15" thickBot="1" x14ac:dyDescent="0.4">
      <c r="A262">
        <f>Athletes!L68</f>
        <v>361</v>
      </c>
      <c r="B262" t="str">
        <f>Athletes!M68</f>
        <v>U11B</v>
      </c>
      <c r="C262" t="str">
        <f>Athletes!N68</f>
        <v>U11B PAC</v>
      </c>
      <c r="D262" t="str">
        <f>Athletes!O68</f>
        <v>Eddy</v>
      </c>
      <c r="E262" t="str">
        <f>Athletes!P68</f>
        <v>Marsden</v>
      </c>
      <c r="F262" s="7" t="s">
        <v>12</v>
      </c>
      <c r="G262" s="96">
        <f>COUNTIF('U11B.Tr'!A:Q,Admin!$A262)</f>
        <v>0</v>
      </c>
      <c r="H262" s="96">
        <f>COUNTIF('U11B.Relay'!A:R,Admin!$A262)</f>
        <v>0</v>
      </c>
      <c r="I262" s="96">
        <f>COUNTIF('U11B.F'!A:CP,Admin!$A262)</f>
        <v>0</v>
      </c>
    </row>
    <row r="263" spans="1:9" ht="15" thickBot="1" x14ac:dyDescent="0.4">
      <c r="A263">
        <f>Athletes!L69</f>
        <v>362</v>
      </c>
      <c r="B263" t="str">
        <f>Athletes!M69</f>
        <v>U11B</v>
      </c>
      <c r="C263" t="str">
        <f>Athletes!N69</f>
        <v>U11B PAC</v>
      </c>
      <c r="D263" t="str">
        <f>Athletes!O69</f>
        <v>Freddy</v>
      </c>
      <c r="E263" t="str">
        <f>Athletes!P69</f>
        <v>Dovey</v>
      </c>
      <c r="F263" s="7" t="s">
        <v>12</v>
      </c>
      <c r="G263" s="96">
        <f>COUNTIF('U11B.Tr'!A:Q,Admin!$A263)</f>
        <v>0</v>
      </c>
      <c r="H263" s="96">
        <f>COUNTIF('U11B.Relay'!A:R,Admin!$A263)</f>
        <v>0</v>
      </c>
      <c r="I263" s="96">
        <f>COUNTIF('U11B.F'!A:CP,Admin!$A263)</f>
        <v>0</v>
      </c>
    </row>
    <row r="264" spans="1:9" ht="15" thickBot="1" x14ac:dyDescent="0.4">
      <c r="A264">
        <f>Athletes!L70</f>
        <v>363</v>
      </c>
      <c r="B264" t="str">
        <f>Athletes!M70</f>
        <v>U11B</v>
      </c>
      <c r="C264" t="str">
        <f>Athletes!N70</f>
        <v>U11B PAC</v>
      </c>
      <c r="D264" t="str">
        <f>Athletes!O70</f>
        <v xml:space="preserve">Oscar </v>
      </c>
      <c r="E264" t="str">
        <f>Athletes!P70</f>
        <v>Fudge</v>
      </c>
      <c r="F264" s="7" t="s">
        <v>12</v>
      </c>
      <c r="G264" s="96">
        <f>COUNTIF('U11B.Tr'!A:Q,Admin!$A264)</f>
        <v>0</v>
      </c>
      <c r="H264" s="96">
        <f>COUNTIF('U11B.Relay'!A:R,Admin!$A264)</f>
        <v>0</v>
      </c>
      <c r="I264" s="96">
        <f>COUNTIF('U11B.F'!A:CP,Admin!$A264)</f>
        <v>0</v>
      </c>
    </row>
    <row r="265" spans="1:9" ht="15" thickBot="1" x14ac:dyDescent="0.4">
      <c r="A265">
        <f>Athletes!L71</f>
        <v>364</v>
      </c>
      <c r="B265" t="str">
        <f>Athletes!M71</f>
        <v>U11B</v>
      </c>
      <c r="C265" t="str">
        <f>Athletes!N71</f>
        <v>U11B PAC</v>
      </c>
      <c r="D265" t="str">
        <f>Athletes!O71</f>
        <v>Ethan</v>
      </c>
      <c r="E265" t="str">
        <f>Athletes!P71</f>
        <v>Elliott</v>
      </c>
      <c r="F265" s="7" t="s">
        <v>12</v>
      </c>
      <c r="G265" s="96"/>
      <c r="H265" s="96"/>
      <c r="I265" s="96"/>
    </row>
    <row r="266" spans="1:9" ht="15" thickBot="1" x14ac:dyDescent="0.4">
      <c r="A266">
        <f>Athletes!L72</f>
        <v>365</v>
      </c>
      <c r="B266" t="str">
        <f>Athletes!M72</f>
        <v>U11B</v>
      </c>
      <c r="C266" t="str">
        <f>Athletes!N72</f>
        <v>U11B PAC</v>
      </c>
      <c r="D266" t="str">
        <f>Athletes!O72</f>
        <v>Zac</v>
      </c>
      <c r="E266" t="str">
        <f>Athletes!P72</f>
        <v>Elliott</v>
      </c>
      <c r="F266" s="7" t="s">
        <v>12</v>
      </c>
      <c r="G266" s="96"/>
      <c r="H266" s="96"/>
      <c r="I266" s="96"/>
    </row>
    <row r="267" spans="1:9" ht="15" thickBot="1" x14ac:dyDescent="0.4">
      <c r="A267">
        <f>Athletes!L73</f>
        <v>366</v>
      </c>
      <c r="B267" t="str">
        <f>Athletes!M73</f>
        <v>U11B</v>
      </c>
      <c r="C267" t="str">
        <f>Athletes!N73</f>
        <v>U11B PAC</v>
      </c>
      <c r="D267" t="str">
        <f>Athletes!O73</f>
        <v>Ethan</v>
      </c>
      <c r="E267" t="str">
        <f>Athletes!P73</f>
        <v>Williams</v>
      </c>
      <c r="F267" s="7" t="s">
        <v>12</v>
      </c>
      <c r="G267" s="96"/>
      <c r="H267" s="96"/>
      <c r="I267" s="96"/>
    </row>
    <row r="268" spans="1:9" ht="15" thickBot="1" x14ac:dyDescent="0.4">
      <c r="A268">
        <f>Athletes!L74</f>
        <v>367</v>
      </c>
      <c r="B268">
        <f>Athletes!M74</f>
        <v>0</v>
      </c>
      <c r="C268" t="str">
        <f>Athletes!N74</f>
        <v/>
      </c>
      <c r="D268">
        <f>Athletes!O74</f>
        <v>0</v>
      </c>
      <c r="E268">
        <f>Athletes!P74</f>
        <v>0</v>
      </c>
      <c r="F268" s="7" t="s">
        <v>12</v>
      </c>
      <c r="G268" s="96"/>
      <c r="H268" s="96"/>
      <c r="I268" s="96"/>
    </row>
    <row r="269" spans="1:9" ht="15" thickBot="1" x14ac:dyDescent="0.4">
      <c r="A269">
        <f>Athletes!L75</f>
        <v>368</v>
      </c>
      <c r="B269">
        <f>Athletes!M75</f>
        <v>0</v>
      </c>
      <c r="C269" t="str">
        <f>Athletes!N75</f>
        <v/>
      </c>
      <c r="D269">
        <f>Athletes!O75</f>
        <v>0</v>
      </c>
      <c r="E269">
        <f>Athletes!P75</f>
        <v>0</v>
      </c>
      <c r="F269" s="7" t="s">
        <v>12</v>
      </c>
      <c r="G269" s="96"/>
      <c r="H269" s="96"/>
      <c r="I269" s="96"/>
    </row>
    <row r="270" spans="1:9" ht="15" thickBot="1" x14ac:dyDescent="0.4">
      <c r="A270">
        <f>Athletes!L76</f>
        <v>369</v>
      </c>
      <c r="B270">
        <f>Athletes!M76</f>
        <v>0</v>
      </c>
      <c r="C270" t="str">
        <f>Athletes!N76</f>
        <v/>
      </c>
      <c r="D270">
        <f>Athletes!O76</f>
        <v>0</v>
      </c>
      <c r="E270">
        <f>Athletes!P76</f>
        <v>0</v>
      </c>
      <c r="F270" s="7" t="s">
        <v>12</v>
      </c>
      <c r="G270" s="96"/>
      <c r="H270" s="96"/>
      <c r="I270" s="96"/>
    </row>
    <row r="271" spans="1:9" ht="15" thickBot="1" x14ac:dyDescent="0.4">
      <c r="A271">
        <f>Athletes!L77</f>
        <v>370</v>
      </c>
      <c r="B271">
        <f>Athletes!M77</f>
        <v>0</v>
      </c>
      <c r="C271" t="str">
        <f>Athletes!N77</f>
        <v/>
      </c>
      <c r="D271">
        <f>Athletes!O77</f>
        <v>0</v>
      </c>
      <c r="E271">
        <f>Athletes!P77</f>
        <v>0</v>
      </c>
      <c r="F271" s="7" t="s">
        <v>12</v>
      </c>
      <c r="G271" s="96"/>
      <c r="H271" s="96"/>
      <c r="I271" s="96"/>
    </row>
    <row r="272" spans="1:9" ht="15" thickBot="1" x14ac:dyDescent="0.4">
      <c r="A272">
        <f>Athletes!L78</f>
        <v>371</v>
      </c>
      <c r="B272">
        <f>Athletes!M78</f>
        <v>0</v>
      </c>
      <c r="C272" t="str">
        <f>Athletes!N78</f>
        <v/>
      </c>
      <c r="D272">
        <f>Athletes!O78</f>
        <v>0</v>
      </c>
      <c r="E272">
        <f>Athletes!P78</f>
        <v>0</v>
      </c>
      <c r="F272" s="7" t="s">
        <v>12</v>
      </c>
      <c r="G272" s="96"/>
      <c r="H272" s="96"/>
      <c r="I272" s="96"/>
    </row>
    <row r="273" spans="1:9" ht="15" thickBot="1" x14ac:dyDescent="0.4">
      <c r="A273">
        <f>Athletes!L79</f>
        <v>372</v>
      </c>
      <c r="B273">
        <f>Athletes!M79</f>
        <v>0</v>
      </c>
      <c r="C273" t="str">
        <f>Athletes!N79</f>
        <v/>
      </c>
      <c r="D273">
        <f>Athletes!O79</f>
        <v>0</v>
      </c>
      <c r="E273">
        <f>Athletes!P79</f>
        <v>0</v>
      </c>
      <c r="F273" s="7" t="s">
        <v>12</v>
      </c>
      <c r="G273" s="96"/>
      <c r="H273" s="96"/>
      <c r="I273" s="96"/>
    </row>
    <row r="274" spans="1:9" ht="15" thickBot="1" x14ac:dyDescent="0.4">
      <c r="A274">
        <f>Athletes!L80</f>
        <v>373</v>
      </c>
      <c r="B274">
        <f>Athletes!M80</f>
        <v>0</v>
      </c>
      <c r="C274" t="str">
        <f>Athletes!N80</f>
        <v/>
      </c>
      <c r="D274">
        <f>Athletes!O80</f>
        <v>0</v>
      </c>
      <c r="E274">
        <f>Athletes!P80</f>
        <v>0</v>
      </c>
      <c r="F274" s="7" t="s">
        <v>12</v>
      </c>
      <c r="G274" s="96"/>
      <c r="H274" s="96"/>
      <c r="I274" s="96"/>
    </row>
    <row r="275" spans="1:9" ht="15" thickBot="1" x14ac:dyDescent="0.4">
      <c r="A275">
        <f>Athletes!L81</f>
        <v>374</v>
      </c>
      <c r="B275">
        <f>Athletes!M81</f>
        <v>0</v>
      </c>
      <c r="C275" t="str">
        <f>Athletes!N81</f>
        <v/>
      </c>
      <c r="D275">
        <f>Athletes!O81</f>
        <v>0</v>
      </c>
      <c r="E275">
        <f>Athletes!P81</f>
        <v>0</v>
      </c>
      <c r="F275" s="7" t="s">
        <v>12</v>
      </c>
      <c r="G275" s="96"/>
      <c r="H275" s="96"/>
      <c r="I275" s="96"/>
    </row>
    <row r="276" spans="1:9" ht="15" thickBot="1" x14ac:dyDescent="0.4">
      <c r="A276">
        <f>Athletes!L82</f>
        <v>375</v>
      </c>
      <c r="B276">
        <f>Athletes!M82</f>
        <v>0</v>
      </c>
      <c r="C276" t="str">
        <f>Athletes!N82</f>
        <v/>
      </c>
      <c r="D276">
        <f>Athletes!O82</f>
        <v>0</v>
      </c>
      <c r="E276">
        <f>Athletes!P82</f>
        <v>0</v>
      </c>
      <c r="F276" s="7" t="s">
        <v>12</v>
      </c>
      <c r="G276" s="96"/>
      <c r="H276" s="96"/>
      <c r="I276" s="96"/>
    </row>
    <row r="277" spans="1:9" ht="15" thickBot="1" x14ac:dyDescent="0.4">
      <c r="A277">
        <f>Athletes!L83</f>
        <v>376</v>
      </c>
      <c r="B277">
        <f>Athletes!M83</f>
        <v>0</v>
      </c>
      <c r="C277" t="str">
        <f>Athletes!N83</f>
        <v/>
      </c>
      <c r="D277">
        <f>Athletes!O83</f>
        <v>0</v>
      </c>
      <c r="E277">
        <f>Athletes!P83</f>
        <v>0</v>
      </c>
      <c r="F277" s="7" t="s">
        <v>12</v>
      </c>
      <c r="G277" s="96"/>
      <c r="H277" s="96"/>
      <c r="I277" s="96"/>
    </row>
    <row r="278" spans="1:9" ht="15" thickBot="1" x14ac:dyDescent="0.4">
      <c r="A278">
        <f>Athletes!L84</f>
        <v>377</v>
      </c>
      <c r="B278">
        <f>Athletes!M84</f>
        <v>0</v>
      </c>
      <c r="C278" t="str">
        <f>Athletes!N84</f>
        <v/>
      </c>
      <c r="D278">
        <f>Athletes!O84</f>
        <v>0</v>
      </c>
      <c r="E278">
        <f>Athletes!P84</f>
        <v>0</v>
      </c>
      <c r="F278" s="7" t="s">
        <v>12</v>
      </c>
      <c r="G278" s="96"/>
      <c r="H278" s="96"/>
      <c r="I278" s="96"/>
    </row>
    <row r="279" spans="1:9" ht="15" thickBot="1" x14ac:dyDescent="0.4">
      <c r="A279">
        <f>Athletes!L85</f>
        <v>378</v>
      </c>
      <c r="B279">
        <f>Athletes!M85</f>
        <v>0</v>
      </c>
      <c r="C279" t="str">
        <f>Athletes!N85</f>
        <v/>
      </c>
      <c r="D279">
        <f>Athletes!O85</f>
        <v>0</v>
      </c>
      <c r="E279">
        <f>Athletes!P85</f>
        <v>0</v>
      </c>
      <c r="F279" s="7" t="s">
        <v>12</v>
      </c>
      <c r="G279" s="96"/>
      <c r="H279" s="96"/>
      <c r="I279" s="96"/>
    </row>
    <row r="280" spans="1:9" ht="15" thickBot="1" x14ac:dyDescent="0.4">
      <c r="A280">
        <f>Athletes!L86</f>
        <v>379</v>
      </c>
      <c r="B280">
        <f>Athletes!M86</f>
        <v>0</v>
      </c>
      <c r="C280" t="str">
        <f>Athletes!N86</f>
        <v/>
      </c>
      <c r="D280">
        <f>Athletes!O86</f>
        <v>0</v>
      </c>
      <c r="E280">
        <f>Athletes!P86</f>
        <v>0</v>
      </c>
      <c r="F280" s="7" t="s">
        <v>12</v>
      </c>
      <c r="G280" s="96"/>
      <c r="H280" s="96"/>
      <c r="I280" s="96"/>
    </row>
    <row r="281" spans="1:9" ht="15" thickBot="1" x14ac:dyDescent="0.4">
      <c r="A281">
        <f>Athletes!L87</f>
        <v>380</v>
      </c>
      <c r="B281">
        <f>Athletes!M87</f>
        <v>0</v>
      </c>
      <c r="C281" t="str">
        <f>Athletes!N87</f>
        <v/>
      </c>
      <c r="D281">
        <f>Athletes!O87</f>
        <v>0</v>
      </c>
      <c r="E281">
        <f>Athletes!P87</f>
        <v>0</v>
      </c>
      <c r="F281" s="7" t="s">
        <v>12</v>
      </c>
      <c r="G281" s="96"/>
      <c r="H281" s="96"/>
      <c r="I281" s="96"/>
    </row>
    <row r="282" spans="1:9" ht="15" thickBot="1" x14ac:dyDescent="0.4">
      <c r="A282">
        <f>Athletes!L88</f>
        <v>381</v>
      </c>
      <c r="B282">
        <f>Athletes!M88</f>
        <v>0</v>
      </c>
      <c r="C282" t="str">
        <f>Athletes!N88</f>
        <v/>
      </c>
      <c r="D282">
        <f>Athletes!O88</f>
        <v>0</v>
      </c>
      <c r="E282">
        <f>Athletes!P88</f>
        <v>0</v>
      </c>
      <c r="F282" s="7" t="s">
        <v>12</v>
      </c>
      <c r="G282" s="96"/>
      <c r="H282" s="96"/>
      <c r="I282" s="96"/>
    </row>
    <row r="283" spans="1:9" ht="15" thickBot="1" x14ac:dyDescent="0.4">
      <c r="A283">
        <f>Athletes!L89</f>
        <v>382</v>
      </c>
      <c r="B283">
        <f>Athletes!M89</f>
        <v>0</v>
      </c>
      <c r="C283" t="str">
        <f>Athletes!N89</f>
        <v/>
      </c>
      <c r="D283">
        <f>Athletes!O89</f>
        <v>0</v>
      </c>
      <c r="E283">
        <f>Athletes!P89</f>
        <v>0</v>
      </c>
      <c r="F283" s="7" t="s">
        <v>12</v>
      </c>
      <c r="G283" s="96"/>
      <c r="H283" s="96"/>
      <c r="I283" s="96"/>
    </row>
    <row r="284" spans="1:9" ht="15" thickBot="1" x14ac:dyDescent="0.4">
      <c r="A284">
        <f>Athletes!L90</f>
        <v>383</v>
      </c>
      <c r="B284">
        <f>Athletes!M90</f>
        <v>0</v>
      </c>
      <c r="C284" t="str">
        <f>Athletes!N90</f>
        <v/>
      </c>
      <c r="D284">
        <f>Athletes!O90</f>
        <v>0</v>
      </c>
      <c r="E284">
        <f>Athletes!P90</f>
        <v>0</v>
      </c>
      <c r="F284" s="7" t="s">
        <v>12</v>
      </c>
      <c r="G284" s="96"/>
      <c r="H284" s="96"/>
      <c r="I284" s="96"/>
    </row>
    <row r="285" spans="1:9" ht="15" thickBot="1" x14ac:dyDescent="0.4">
      <c r="A285">
        <f>Athletes!L91</f>
        <v>384</v>
      </c>
      <c r="B285">
        <f>Athletes!M91</f>
        <v>0</v>
      </c>
      <c r="C285" t="str">
        <f>Athletes!N91</f>
        <v/>
      </c>
      <c r="D285">
        <f>Athletes!O91</f>
        <v>0</v>
      </c>
      <c r="E285">
        <f>Athletes!P91</f>
        <v>0</v>
      </c>
      <c r="F285" s="7" t="s">
        <v>12</v>
      </c>
      <c r="G285" s="96"/>
      <c r="H285" s="96"/>
      <c r="I285" s="96"/>
    </row>
    <row r="286" spans="1:9" ht="15" thickBot="1" x14ac:dyDescent="0.4">
      <c r="A286">
        <f>Athletes!L92</f>
        <v>385</v>
      </c>
      <c r="B286">
        <f>Athletes!M92</f>
        <v>0</v>
      </c>
      <c r="C286" t="str">
        <f>Athletes!N92</f>
        <v/>
      </c>
      <c r="D286">
        <f>Athletes!O92</f>
        <v>0</v>
      </c>
      <c r="E286">
        <f>Athletes!P92</f>
        <v>0</v>
      </c>
      <c r="F286" s="7" t="s">
        <v>12</v>
      </c>
      <c r="G286" s="96"/>
      <c r="H286" s="96"/>
      <c r="I286" s="96"/>
    </row>
    <row r="287" spans="1:9" ht="15" thickBot="1" x14ac:dyDescent="0.4">
      <c r="A287">
        <f>Athletes!L93</f>
        <v>386</v>
      </c>
      <c r="B287">
        <f>Athletes!M93</f>
        <v>0</v>
      </c>
      <c r="C287" t="str">
        <f>Athletes!N93</f>
        <v/>
      </c>
      <c r="D287">
        <f>Athletes!O93</f>
        <v>0</v>
      </c>
      <c r="E287">
        <f>Athletes!P93</f>
        <v>0</v>
      </c>
      <c r="F287" s="7" t="s">
        <v>12</v>
      </c>
      <c r="G287" s="96"/>
      <c r="H287" s="96"/>
      <c r="I287" s="96"/>
    </row>
    <row r="288" spans="1:9" ht="15" thickBot="1" x14ac:dyDescent="0.4">
      <c r="A288">
        <f>Athletes!L94</f>
        <v>387</v>
      </c>
      <c r="B288" t="str">
        <f>Athletes!M94</f>
        <v>U15G</v>
      </c>
      <c r="C288" t="str">
        <f>Athletes!N94</f>
        <v>U15G PAC</v>
      </c>
      <c r="D288" t="str">
        <f>Athletes!O94</f>
        <v>Lumen</v>
      </c>
      <c r="E288" t="str">
        <f>Athletes!P94</f>
        <v>Myers</v>
      </c>
      <c r="F288" s="7" t="s">
        <v>12</v>
      </c>
      <c r="G288" s="96">
        <f>COUNTIF('U15G.Tr'!A:AB,Admin!$A288)</f>
        <v>0</v>
      </c>
      <c r="H288" s="96">
        <f>COUNTIF('U13G.Relay'!A:AC,Admin!$A288)</f>
        <v>0</v>
      </c>
      <c r="I288" s="96">
        <f>COUNTIF('U15G.F'!A:CL,Admin!$A288)</f>
        <v>1</v>
      </c>
    </row>
    <row r="289" spans="1:9" ht="15" thickBot="1" x14ac:dyDescent="0.4">
      <c r="A289">
        <f>Athletes!L95</f>
        <v>388</v>
      </c>
      <c r="B289">
        <f>Athletes!M95</f>
        <v>0</v>
      </c>
      <c r="C289" t="str">
        <f>Athletes!N95</f>
        <v/>
      </c>
      <c r="D289">
        <f>Athletes!O95</f>
        <v>0</v>
      </c>
      <c r="E289">
        <f>Athletes!P95</f>
        <v>0</v>
      </c>
      <c r="F289" s="7" t="s">
        <v>12</v>
      </c>
      <c r="G289" s="96"/>
      <c r="H289" s="96"/>
      <c r="I289" s="96"/>
    </row>
    <row r="290" spans="1:9" ht="15" thickBot="1" x14ac:dyDescent="0.4">
      <c r="A290">
        <f>Athletes!L96</f>
        <v>389</v>
      </c>
      <c r="B290">
        <f>Athletes!M96</f>
        <v>0</v>
      </c>
      <c r="C290" t="str">
        <f>Athletes!N96</f>
        <v/>
      </c>
      <c r="D290">
        <f>Athletes!O96</f>
        <v>0</v>
      </c>
      <c r="E290">
        <f>Athletes!P96</f>
        <v>0</v>
      </c>
      <c r="F290" s="7" t="s">
        <v>12</v>
      </c>
      <c r="G290" s="96"/>
      <c r="H290" s="96"/>
      <c r="I290" s="96"/>
    </row>
    <row r="291" spans="1:9" ht="15" thickBot="1" x14ac:dyDescent="0.4">
      <c r="A291">
        <f>Athletes!L97</f>
        <v>390</v>
      </c>
      <c r="B291">
        <f>Athletes!M97</f>
        <v>0</v>
      </c>
      <c r="C291" t="str">
        <f>Athletes!N97</f>
        <v/>
      </c>
      <c r="D291">
        <f>Athletes!O97</f>
        <v>0</v>
      </c>
      <c r="E291">
        <f>Athletes!P97</f>
        <v>0</v>
      </c>
      <c r="F291" s="7" t="s">
        <v>12</v>
      </c>
      <c r="G291" s="96"/>
      <c r="H291" s="96"/>
      <c r="I291" s="96"/>
    </row>
    <row r="292" spans="1:9" ht="15" thickBot="1" x14ac:dyDescent="0.4">
      <c r="A292">
        <f>Athletes!L98</f>
        <v>391</v>
      </c>
      <c r="B292">
        <f>Athletes!M98</f>
        <v>0</v>
      </c>
      <c r="C292" t="str">
        <f>Athletes!N98</f>
        <v/>
      </c>
      <c r="D292">
        <f>Athletes!O98</f>
        <v>0</v>
      </c>
      <c r="E292">
        <f>Athletes!P98</f>
        <v>0</v>
      </c>
      <c r="F292" s="7" t="s">
        <v>12</v>
      </c>
      <c r="G292" s="96"/>
      <c r="H292" s="96"/>
      <c r="I292" s="96"/>
    </row>
    <row r="293" spans="1:9" ht="15" thickBot="1" x14ac:dyDescent="0.4">
      <c r="A293">
        <f>Athletes!L99</f>
        <v>392</v>
      </c>
      <c r="B293">
        <f>Athletes!M99</f>
        <v>0</v>
      </c>
      <c r="C293" t="str">
        <f>Athletes!N99</f>
        <v/>
      </c>
      <c r="D293">
        <f>Athletes!O99</f>
        <v>0</v>
      </c>
      <c r="E293">
        <f>Athletes!P99</f>
        <v>0</v>
      </c>
      <c r="F293" s="7" t="s">
        <v>12</v>
      </c>
      <c r="G293" s="96"/>
      <c r="H293" s="96"/>
      <c r="I293" s="96"/>
    </row>
    <row r="294" spans="1:9" ht="15" thickBot="1" x14ac:dyDescent="0.4">
      <c r="A294">
        <f>Athletes!L100</f>
        <v>393</v>
      </c>
      <c r="B294">
        <f>Athletes!M100</f>
        <v>0</v>
      </c>
      <c r="C294" t="str">
        <f>Athletes!N100</f>
        <v/>
      </c>
      <c r="D294">
        <f>Athletes!O100</f>
        <v>0</v>
      </c>
      <c r="E294">
        <f>Athletes!P100</f>
        <v>0</v>
      </c>
      <c r="F294" s="7" t="s">
        <v>12</v>
      </c>
      <c r="G294" s="96"/>
      <c r="H294" s="96"/>
      <c r="I294" s="96"/>
    </row>
    <row r="295" spans="1:9" ht="15" thickBot="1" x14ac:dyDescent="0.4">
      <c r="A295">
        <f>Athletes!L101</f>
        <v>394</v>
      </c>
      <c r="B295">
        <f>Athletes!M101</f>
        <v>0</v>
      </c>
      <c r="C295" t="str">
        <f>Athletes!N101</f>
        <v/>
      </c>
      <c r="D295">
        <f>Athletes!O101</f>
        <v>0</v>
      </c>
      <c r="E295">
        <f>Athletes!P101</f>
        <v>0</v>
      </c>
      <c r="F295" s="7" t="s">
        <v>12</v>
      </c>
      <c r="G295" s="96"/>
      <c r="H295" s="96"/>
      <c r="I295" s="96"/>
    </row>
    <row r="296" spans="1:9" ht="15" thickBot="1" x14ac:dyDescent="0.4">
      <c r="A296">
        <f>Athletes!L102</f>
        <v>395</v>
      </c>
      <c r="B296">
        <f>Athletes!M102</f>
        <v>0</v>
      </c>
      <c r="C296" t="str">
        <f>Athletes!N102</f>
        <v/>
      </c>
      <c r="D296">
        <f>Athletes!O102</f>
        <v>0</v>
      </c>
      <c r="E296">
        <f>Athletes!P102</f>
        <v>0</v>
      </c>
      <c r="F296" s="7" t="s">
        <v>12</v>
      </c>
      <c r="G296" s="96"/>
      <c r="H296" s="96"/>
      <c r="I296" s="96"/>
    </row>
    <row r="297" spans="1:9" ht="15" thickBot="1" x14ac:dyDescent="0.4">
      <c r="A297">
        <f>Athletes!L103</f>
        <v>396</v>
      </c>
      <c r="B297">
        <f>Athletes!M103</f>
        <v>0</v>
      </c>
      <c r="C297" t="str">
        <f>Athletes!N103</f>
        <v/>
      </c>
      <c r="D297">
        <f>Athletes!O103</f>
        <v>0</v>
      </c>
      <c r="E297">
        <f>Athletes!P103</f>
        <v>0</v>
      </c>
      <c r="F297" s="7" t="s">
        <v>12</v>
      </c>
      <c r="G297" s="96"/>
      <c r="H297" s="96"/>
      <c r="I297" s="96"/>
    </row>
    <row r="298" spans="1:9" ht="15" thickBot="1" x14ac:dyDescent="0.4">
      <c r="A298">
        <f>Athletes!L104</f>
        <v>397</v>
      </c>
      <c r="B298">
        <f>Athletes!M104</f>
        <v>0</v>
      </c>
      <c r="C298" t="str">
        <f>Athletes!N104</f>
        <v/>
      </c>
      <c r="D298">
        <f>Athletes!O104</f>
        <v>0</v>
      </c>
      <c r="E298">
        <f>Athletes!P104</f>
        <v>0</v>
      </c>
      <c r="F298" s="7" t="s">
        <v>12</v>
      </c>
      <c r="G298" s="96"/>
      <c r="H298" s="96"/>
      <c r="I298" s="96"/>
    </row>
    <row r="299" spans="1:9" ht="15" thickBot="1" x14ac:dyDescent="0.4">
      <c r="A299">
        <f>Athletes!L105</f>
        <v>398</v>
      </c>
      <c r="B299">
        <f>Athletes!M105</f>
        <v>0</v>
      </c>
      <c r="C299" t="str">
        <f>Athletes!N105</f>
        <v/>
      </c>
      <c r="D299">
        <f>Athletes!O105</f>
        <v>0</v>
      </c>
      <c r="E299">
        <f>Athletes!P105</f>
        <v>0</v>
      </c>
      <c r="F299" s="7" t="s">
        <v>12</v>
      </c>
      <c r="G299" s="96"/>
      <c r="H299" s="96"/>
      <c r="I299" s="96"/>
    </row>
    <row r="300" spans="1:9" ht="15" thickBot="1" x14ac:dyDescent="0.4">
      <c r="A300">
        <f>Athletes!L106</f>
        <v>399</v>
      </c>
      <c r="B300">
        <f>Athletes!M106</f>
        <v>0</v>
      </c>
      <c r="C300" t="str">
        <f>Athletes!N106</f>
        <v/>
      </c>
      <c r="D300">
        <f>Athletes!O106</f>
        <v>0</v>
      </c>
      <c r="E300">
        <f>Athletes!P106</f>
        <v>0</v>
      </c>
      <c r="F300" s="7" t="s">
        <v>12</v>
      </c>
      <c r="G300" s="96"/>
      <c r="H300" s="96"/>
      <c r="I300" s="96"/>
    </row>
    <row r="301" spans="1:9" ht="15" thickBot="1" x14ac:dyDescent="0.4">
      <c r="A301">
        <f>Athletes!L107</f>
        <v>400</v>
      </c>
      <c r="B301">
        <f>Athletes!M107</f>
        <v>0</v>
      </c>
      <c r="C301" t="str">
        <f>Athletes!N107</f>
        <v/>
      </c>
      <c r="D301">
        <f>Athletes!O107</f>
        <v>0</v>
      </c>
      <c r="E301">
        <f>Athletes!P107</f>
        <v>0</v>
      </c>
      <c r="F301" s="7" t="s">
        <v>12</v>
      </c>
      <c r="G301" s="96"/>
      <c r="H301" s="96"/>
      <c r="I301" s="96"/>
    </row>
    <row r="302" spans="1:9" ht="15" thickBot="1" x14ac:dyDescent="0.4">
      <c r="A302">
        <f>Athletes!Q8</f>
        <v>401</v>
      </c>
      <c r="B302" t="str">
        <f>Athletes!R8</f>
        <v>U11G</v>
      </c>
      <c r="C302" t="str">
        <f>Athletes!S8</f>
        <v>U11G PR</v>
      </c>
      <c r="D302" t="str">
        <f>Athletes!T8</f>
        <v>Aine</v>
      </c>
      <c r="E302" t="str">
        <f>Athletes!U8</f>
        <v>O'Ceallaigh</v>
      </c>
      <c r="F302" s="8" t="s">
        <v>15</v>
      </c>
      <c r="G302" s="96">
        <f>COUNTIF('U11G.Tr'!A:Q,Admin!$A302)</f>
        <v>0</v>
      </c>
      <c r="H302" s="96">
        <f>COUNTIF('U11G.Relay'!A:R,Admin!$A302)</f>
        <v>0</v>
      </c>
      <c r="I302" s="96">
        <f>COUNTIF('U11G.F'!A:CP,Admin!$A302)</f>
        <v>0</v>
      </c>
    </row>
    <row r="303" spans="1:9" ht="15" thickBot="1" x14ac:dyDescent="0.4">
      <c r="A303">
        <f>Athletes!Q9</f>
        <v>402</v>
      </c>
      <c r="B303" t="str">
        <f>Athletes!R9</f>
        <v>U11G</v>
      </c>
      <c r="C303" t="str">
        <f>Athletes!S9</f>
        <v>U11G PR</v>
      </c>
      <c r="D303" t="str">
        <f>Athletes!T9</f>
        <v>Bella</v>
      </c>
      <c r="E303" t="str">
        <f>Athletes!U9</f>
        <v>Pretty</v>
      </c>
      <c r="F303" s="8" t="s">
        <v>15</v>
      </c>
      <c r="G303" s="96">
        <f>COUNTIF('U11G.Tr'!A:Q,Admin!$A303)</f>
        <v>1</v>
      </c>
      <c r="H303" s="96">
        <f>COUNTIF('U11G.Relay'!A:R,Admin!$A303)</f>
        <v>1</v>
      </c>
      <c r="I303" s="96">
        <f>COUNTIF('U11G.F'!A:CP,Admin!$A303)</f>
        <v>3</v>
      </c>
    </row>
    <row r="304" spans="1:9" ht="15" thickBot="1" x14ac:dyDescent="0.4">
      <c r="A304">
        <f>Athletes!Q10</f>
        <v>403</v>
      </c>
      <c r="B304" t="str">
        <f>Athletes!R10</f>
        <v>U11G</v>
      </c>
      <c r="C304" t="str">
        <f>Athletes!S10</f>
        <v>U11G PR</v>
      </c>
      <c r="D304" t="str">
        <f>Athletes!T10</f>
        <v>Brooke</v>
      </c>
      <c r="E304" t="str">
        <f>Athletes!U10</f>
        <v>Parry-Davidson</v>
      </c>
      <c r="F304" s="8" t="s">
        <v>15</v>
      </c>
      <c r="G304" s="96">
        <f>COUNTIF('U11G.Tr'!A:Q,Admin!$A304)</f>
        <v>1</v>
      </c>
      <c r="H304" s="96">
        <f>COUNTIF('U11G.Relay'!A:R,Admin!$A304)</f>
        <v>1</v>
      </c>
      <c r="I304" s="96">
        <f>COUNTIF('U11G.F'!A:CP,Admin!$A304)</f>
        <v>3</v>
      </c>
    </row>
    <row r="305" spans="1:9" ht="15" thickBot="1" x14ac:dyDescent="0.4">
      <c r="A305">
        <f>Athletes!Q11</f>
        <v>404</v>
      </c>
      <c r="B305" t="str">
        <f>Athletes!R11</f>
        <v>U11G</v>
      </c>
      <c r="C305" t="str">
        <f>Athletes!S11</f>
        <v>U11G PR</v>
      </c>
      <c r="D305" t="str">
        <f>Athletes!T11</f>
        <v>Dora</v>
      </c>
      <c r="E305" t="str">
        <f>Athletes!U11</f>
        <v>Doma</v>
      </c>
      <c r="F305" s="8" t="s">
        <v>15</v>
      </c>
      <c r="G305" s="96">
        <f>COUNTIF('U11G.Tr'!A:Q,Admin!$A305)</f>
        <v>1</v>
      </c>
      <c r="H305" s="96">
        <f>COUNTIF('U11G.Relay'!A:R,Admin!$A305)</f>
        <v>1</v>
      </c>
      <c r="I305" s="96">
        <f>COUNTIF('U11G.F'!A:CP,Admin!$A305)</f>
        <v>3</v>
      </c>
    </row>
    <row r="306" spans="1:9" ht="15" thickBot="1" x14ac:dyDescent="0.4">
      <c r="A306">
        <f>Athletes!Q12</f>
        <v>405</v>
      </c>
      <c r="B306" t="str">
        <f>Athletes!R12</f>
        <v>U11G</v>
      </c>
      <c r="C306" t="str">
        <f>Athletes!S12</f>
        <v>U11G PR</v>
      </c>
      <c r="D306" t="str">
        <f>Athletes!T12</f>
        <v>Hannah</v>
      </c>
      <c r="E306" t="str">
        <f>Athletes!U12</f>
        <v>House</v>
      </c>
      <c r="F306" s="8" t="s">
        <v>15</v>
      </c>
      <c r="G306" s="96">
        <f>COUNTIF('U11G.Tr'!A:Q,Admin!$A306)</f>
        <v>1</v>
      </c>
      <c r="H306" s="96">
        <f>COUNTIF('U11G.Relay'!A:R,Admin!$A306)</f>
        <v>1</v>
      </c>
      <c r="I306" s="96">
        <f>COUNTIF('U11G.F'!A:CP,Admin!$A306)</f>
        <v>3</v>
      </c>
    </row>
    <row r="307" spans="1:9" ht="15" thickBot="1" x14ac:dyDescent="0.4">
      <c r="A307">
        <f>Athletes!Q13</f>
        <v>406</v>
      </c>
      <c r="B307" t="str">
        <f>Athletes!R13</f>
        <v>U11G</v>
      </c>
      <c r="C307" t="str">
        <f>Athletes!S13</f>
        <v>U11G PR</v>
      </c>
      <c r="D307" t="str">
        <f>Athletes!T13</f>
        <v>Kamila</v>
      </c>
      <c r="E307" t="str">
        <f>Athletes!U13</f>
        <v>Olateju</v>
      </c>
      <c r="F307" s="8" t="s">
        <v>15</v>
      </c>
      <c r="G307" s="96">
        <f>COUNTIF('U11G.Tr'!A:Q,Admin!$A307)</f>
        <v>1</v>
      </c>
      <c r="H307" s="96">
        <f>COUNTIF('U11G.Relay'!A:R,Admin!$A307)</f>
        <v>1</v>
      </c>
      <c r="I307" s="96">
        <f>COUNTIF('U11G.F'!A:CP,Admin!$A307)</f>
        <v>3</v>
      </c>
    </row>
    <row r="308" spans="1:9" ht="15" thickBot="1" x14ac:dyDescent="0.4">
      <c r="A308">
        <f>Athletes!Q14</f>
        <v>407</v>
      </c>
      <c r="B308" t="str">
        <f>Athletes!R14</f>
        <v>U11G</v>
      </c>
      <c r="C308" t="str">
        <f>Athletes!S14</f>
        <v>U11G PR</v>
      </c>
      <c r="D308" t="str">
        <f>Athletes!T14</f>
        <v>Kamili</v>
      </c>
      <c r="E308" t="str">
        <f>Athletes!U14</f>
        <v>Okoth</v>
      </c>
      <c r="F308" s="8" t="s">
        <v>15</v>
      </c>
      <c r="G308" s="96">
        <f>COUNTIF('U11G.Tr'!A:Q,Admin!$A308)</f>
        <v>0</v>
      </c>
      <c r="H308" s="96">
        <f>COUNTIF('U11G.Relay'!A:R,Admin!$A308)</f>
        <v>0</v>
      </c>
      <c r="I308" s="96">
        <f>COUNTIF('U11G.F'!A:CP,Admin!$A308)</f>
        <v>0</v>
      </c>
    </row>
    <row r="309" spans="1:9" ht="15" thickBot="1" x14ac:dyDescent="0.4">
      <c r="A309">
        <f>Athletes!Q15</f>
        <v>408</v>
      </c>
      <c r="B309" t="str">
        <f>Athletes!R15</f>
        <v>U11G</v>
      </c>
      <c r="C309" t="str">
        <f>Athletes!S15</f>
        <v>U11G PR</v>
      </c>
      <c r="D309" t="str">
        <f>Athletes!T15</f>
        <v>Matilda</v>
      </c>
      <c r="E309" t="str">
        <f>Athletes!U15</f>
        <v>Coates Smith</v>
      </c>
      <c r="F309" s="8" t="s">
        <v>15</v>
      </c>
      <c r="G309" s="96">
        <f>COUNTIF('U11G.Tr'!A:Q,Admin!$A309)</f>
        <v>1</v>
      </c>
      <c r="H309" s="96">
        <f>COUNTIF('U11G.Relay'!A:R,Admin!$A309)</f>
        <v>1</v>
      </c>
      <c r="I309" s="96">
        <f>COUNTIF('U11G.F'!A:CP,Admin!$A309)</f>
        <v>3</v>
      </c>
    </row>
    <row r="310" spans="1:9" ht="15" thickBot="1" x14ac:dyDescent="0.4">
      <c r="A310">
        <f>Athletes!Q16</f>
        <v>409</v>
      </c>
      <c r="B310" t="str">
        <f>Athletes!R16</f>
        <v>U11G</v>
      </c>
      <c r="C310" t="str">
        <f>Athletes!S16</f>
        <v>U11G PR</v>
      </c>
      <c r="D310" t="str">
        <f>Athletes!T16</f>
        <v>Nellie</v>
      </c>
      <c r="E310" t="str">
        <f>Athletes!U16</f>
        <v>Roberts</v>
      </c>
      <c r="F310" s="8" t="s">
        <v>15</v>
      </c>
      <c r="G310" s="96">
        <f>COUNTIF('U11G.Tr'!A:Q,Admin!$A310)</f>
        <v>0</v>
      </c>
      <c r="H310" s="96">
        <f>COUNTIF('U11G.Relay'!A:R,Admin!$A310)</f>
        <v>0</v>
      </c>
      <c r="I310" s="96">
        <f>COUNTIF('U11G.F'!A:CP,Admin!$A310)</f>
        <v>0</v>
      </c>
    </row>
    <row r="311" spans="1:9" ht="15" thickBot="1" x14ac:dyDescent="0.4">
      <c r="A311">
        <f>Athletes!Q17</f>
        <v>410</v>
      </c>
      <c r="B311" t="str">
        <f>Athletes!R17</f>
        <v>U11G</v>
      </c>
      <c r="C311" t="str">
        <f>Athletes!S17</f>
        <v>U11G PR</v>
      </c>
      <c r="D311" t="str">
        <f>Athletes!T17</f>
        <v>Polly</v>
      </c>
      <c r="E311" t="str">
        <f>Athletes!U17</f>
        <v>Warboys</v>
      </c>
      <c r="F311" s="8" t="s">
        <v>15</v>
      </c>
      <c r="G311" s="96">
        <f>COUNTIF('U11G.Tr'!A:Q,Admin!$A311)</f>
        <v>0</v>
      </c>
      <c r="H311" s="96">
        <f>COUNTIF('U11G.Relay'!A:R,Admin!$A311)</f>
        <v>0</v>
      </c>
      <c r="I311" s="96">
        <f>COUNTIF('U11G.F'!A:CP,Admin!$A311)</f>
        <v>0</v>
      </c>
    </row>
    <row r="312" spans="1:9" ht="15" thickBot="1" x14ac:dyDescent="0.4">
      <c r="A312">
        <f>Athletes!Q18</f>
        <v>411</v>
      </c>
      <c r="B312" t="str">
        <f>Athletes!R18</f>
        <v>U11G</v>
      </c>
      <c r="C312" t="str">
        <f>Athletes!S18</f>
        <v>U11G PR</v>
      </c>
      <c r="D312" t="str">
        <f>Athletes!T18</f>
        <v>Romilly</v>
      </c>
      <c r="E312" t="str">
        <f>Athletes!U18</f>
        <v>Lever</v>
      </c>
      <c r="F312" s="8" t="s">
        <v>15</v>
      </c>
      <c r="G312" s="96">
        <f>COUNTIF('U11G.Tr'!A:Q,Admin!$A312)</f>
        <v>1</v>
      </c>
      <c r="H312" s="96">
        <f>COUNTIF('U11G.Relay'!A:R,Admin!$A312)</f>
        <v>1</v>
      </c>
      <c r="I312" s="96">
        <f>COUNTIF('U11G.F'!A:CP,Admin!$A312)</f>
        <v>3</v>
      </c>
    </row>
    <row r="313" spans="1:9" ht="15" thickBot="1" x14ac:dyDescent="0.4">
      <c r="A313">
        <f>Athletes!Q19</f>
        <v>412</v>
      </c>
      <c r="B313" t="str">
        <f>Athletes!R19</f>
        <v>U11G</v>
      </c>
      <c r="C313" t="str">
        <f>Athletes!S19</f>
        <v>U11G PR</v>
      </c>
      <c r="D313" t="str">
        <f>Athletes!T19</f>
        <v>Rosalie</v>
      </c>
      <c r="E313" t="str">
        <f>Athletes!U19</f>
        <v>Belviso</v>
      </c>
      <c r="F313" s="8" t="s">
        <v>15</v>
      </c>
      <c r="G313" s="96">
        <f>COUNTIF('U11G.Tr'!A:Q,Admin!$A313)</f>
        <v>0</v>
      </c>
      <c r="H313" s="96">
        <f>COUNTIF('U11G.Relay'!A:R,Admin!$A313)</f>
        <v>0</v>
      </c>
      <c r="I313" s="96">
        <f>COUNTIF('U11G.F'!A:CP,Admin!$A313)</f>
        <v>0</v>
      </c>
    </row>
    <row r="314" spans="1:9" ht="15" thickBot="1" x14ac:dyDescent="0.4">
      <c r="A314">
        <f>Athletes!Q20</f>
        <v>413</v>
      </c>
      <c r="B314" t="str">
        <f>Athletes!R20</f>
        <v>U11G</v>
      </c>
      <c r="C314" t="str">
        <f>Athletes!S20</f>
        <v>U11G PR</v>
      </c>
      <c r="D314" t="str">
        <f>Athletes!T20</f>
        <v>Violet</v>
      </c>
      <c r="E314" t="str">
        <f>Athletes!U20</f>
        <v>Fulling</v>
      </c>
      <c r="F314" s="8" t="s">
        <v>15</v>
      </c>
      <c r="G314" s="96">
        <f>COUNTIF('U11G.Tr'!A:Q,Admin!$A314)</f>
        <v>1</v>
      </c>
      <c r="H314" s="96">
        <f>COUNTIF('U11G.Relay'!A:R,Admin!$A314)</f>
        <v>1</v>
      </c>
      <c r="I314" s="96">
        <f>COUNTIF('U11G.F'!A:CP,Admin!$A314)</f>
        <v>3</v>
      </c>
    </row>
    <row r="315" spans="1:9" ht="15" thickBot="1" x14ac:dyDescent="0.4">
      <c r="A315">
        <f>Athletes!Q21</f>
        <v>414</v>
      </c>
      <c r="B315" t="str">
        <f>Athletes!R21</f>
        <v>U11G</v>
      </c>
      <c r="C315" t="str">
        <f>Athletes!S21</f>
        <v>U11G PR</v>
      </c>
      <c r="D315" t="str">
        <f>Athletes!T21</f>
        <v>Rose</v>
      </c>
      <c r="E315" t="str">
        <f>Athletes!U21</f>
        <v>Neil</v>
      </c>
      <c r="F315" s="8" t="s">
        <v>15</v>
      </c>
      <c r="G315" s="96">
        <f>COUNTIF('U11G.Tr'!A:Q,Admin!$A315)</f>
        <v>1</v>
      </c>
      <c r="H315" s="96">
        <f>COUNTIF('U11G.Relay'!A:R,Admin!$A315)</f>
        <v>1</v>
      </c>
      <c r="I315" s="96">
        <f>COUNTIF('U11G.F'!A:CP,Admin!$A315)</f>
        <v>3</v>
      </c>
    </row>
    <row r="316" spans="1:9" ht="15" thickBot="1" x14ac:dyDescent="0.4">
      <c r="A316">
        <f>Athletes!Q22</f>
        <v>415</v>
      </c>
      <c r="B316" t="str">
        <f>Athletes!R22</f>
        <v>U11G</v>
      </c>
      <c r="C316" t="str">
        <f>Athletes!S22</f>
        <v>U11G PR</v>
      </c>
      <c r="D316" t="str">
        <f>Athletes!T22</f>
        <v>Amelia</v>
      </c>
      <c r="E316" t="str">
        <f>Athletes!U22</f>
        <v>Knibbs</v>
      </c>
      <c r="F316" s="8" t="s">
        <v>15</v>
      </c>
      <c r="G316" s="96">
        <f>COUNTIF('U11G.Tr'!A:Q,Admin!$A316)</f>
        <v>0</v>
      </c>
      <c r="H316" s="96">
        <f>COUNTIF('U11G.Relay'!A:R,Admin!$A316)</f>
        <v>0</v>
      </c>
      <c r="I316" s="96">
        <f>COUNTIF('U11G.F'!A:CP,Admin!$A316)</f>
        <v>0</v>
      </c>
    </row>
    <row r="317" spans="1:9" ht="15" thickBot="1" x14ac:dyDescent="0.4">
      <c r="A317">
        <f>Athletes!Q23</f>
        <v>416</v>
      </c>
      <c r="B317" t="str">
        <f>Athletes!R23</f>
        <v>U11B</v>
      </c>
      <c r="C317" t="str">
        <f>Athletes!S23</f>
        <v>U11B PR</v>
      </c>
      <c r="D317" t="str">
        <f>Athletes!T23</f>
        <v>Charlie</v>
      </c>
      <c r="E317" t="str">
        <f>Athletes!U23</f>
        <v>Davies</v>
      </c>
      <c r="F317" s="8" t="s">
        <v>15</v>
      </c>
      <c r="G317" s="96">
        <f>COUNTIF('U11B.Tr'!A:Q,Admin!$A317)</f>
        <v>0</v>
      </c>
      <c r="H317" s="96">
        <f>COUNTIF('U11B.Relay'!A:R,Admin!$A317)</f>
        <v>0</v>
      </c>
      <c r="I317" s="96">
        <f>COUNTIF('U11B.F'!A:CP,Admin!$A317)</f>
        <v>0</v>
      </c>
    </row>
    <row r="318" spans="1:9" ht="15" thickBot="1" x14ac:dyDescent="0.4">
      <c r="A318">
        <f>Athletes!Q24</f>
        <v>417</v>
      </c>
      <c r="B318" t="str">
        <f>Athletes!R24</f>
        <v>U11B</v>
      </c>
      <c r="C318" t="str">
        <f>Athletes!S24</f>
        <v>U11B PR</v>
      </c>
      <c r="D318" t="str">
        <f>Athletes!T24</f>
        <v>Charlie</v>
      </c>
      <c r="E318" t="str">
        <f>Athletes!U24</f>
        <v>Hawes</v>
      </c>
      <c r="F318" s="8" t="s">
        <v>15</v>
      </c>
      <c r="G318" s="96">
        <f>COUNTIF('U11B.Tr'!A:Q,Admin!$A318)</f>
        <v>0</v>
      </c>
      <c r="H318" s="96">
        <f>COUNTIF('U11B.Relay'!A:R,Admin!$A318)</f>
        <v>0</v>
      </c>
      <c r="I318" s="96">
        <f>COUNTIF('U11B.F'!A:CP,Admin!$A318)</f>
        <v>0</v>
      </c>
    </row>
    <row r="319" spans="1:9" ht="15" thickBot="1" x14ac:dyDescent="0.4">
      <c r="A319">
        <f>Athletes!Q25</f>
        <v>418</v>
      </c>
      <c r="B319" t="str">
        <f>Athletes!R25</f>
        <v>U11B</v>
      </c>
      <c r="C319" t="str">
        <f>Athletes!S25</f>
        <v>U11B PR</v>
      </c>
      <c r="D319" t="str">
        <f>Athletes!T25</f>
        <v>Douglas</v>
      </c>
      <c r="E319" t="str">
        <f>Athletes!U25</f>
        <v>Greenslade</v>
      </c>
      <c r="F319" s="8" t="s">
        <v>15</v>
      </c>
      <c r="G319" s="96">
        <f>COUNTIF('U11B.Tr'!A:Q,Admin!$A319)</f>
        <v>1</v>
      </c>
      <c r="H319" s="96">
        <f>COUNTIF('U11B.Relay'!A:R,Admin!$A319)</f>
        <v>1</v>
      </c>
      <c r="I319" s="96">
        <f>COUNTIF('U11B.F'!A:CP,Admin!$A319)</f>
        <v>3</v>
      </c>
    </row>
    <row r="320" spans="1:9" ht="15" thickBot="1" x14ac:dyDescent="0.4">
      <c r="A320">
        <f>Athletes!Q26</f>
        <v>419</v>
      </c>
      <c r="B320" t="str">
        <f>Athletes!R26</f>
        <v>U11B</v>
      </c>
      <c r="C320" t="str">
        <f>Athletes!S26</f>
        <v>U11B PR</v>
      </c>
      <c r="D320" t="str">
        <f>Athletes!T26</f>
        <v>Ed</v>
      </c>
      <c r="E320" t="str">
        <f>Athletes!U26</f>
        <v>Baker</v>
      </c>
      <c r="F320" s="8" t="s">
        <v>15</v>
      </c>
      <c r="G320" s="96">
        <f>COUNTIF('U11B.Tr'!A:Q,Admin!$A320)</f>
        <v>0</v>
      </c>
      <c r="H320" s="96">
        <f>COUNTIF('U11B.Relay'!A:R,Admin!$A320)</f>
        <v>0</v>
      </c>
      <c r="I320" s="96">
        <f>COUNTIF('U11B.F'!A:CP,Admin!$A320)</f>
        <v>0</v>
      </c>
    </row>
    <row r="321" spans="1:9" ht="15" thickBot="1" x14ac:dyDescent="0.4">
      <c r="A321">
        <f>Athletes!Q27</f>
        <v>420</v>
      </c>
      <c r="B321" t="str">
        <f>Athletes!R27</f>
        <v>U11B</v>
      </c>
      <c r="C321" t="str">
        <f>Athletes!S27</f>
        <v>U11B PR</v>
      </c>
      <c r="D321" t="str">
        <f>Athletes!T27</f>
        <v>Fergus</v>
      </c>
      <c r="E321" t="str">
        <f>Athletes!U27</f>
        <v>Stanning</v>
      </c>
      <c r="F321" s="8" t="s">
        <v>15</v>
      </c>
      <c r="G321" s="96">
        <f>COUNTIF('U11B.Tr'!A:Q,Admin!$A321)</f>
        <v>1</v>
      </c>
      <c r="H321" s="96">
        <f>COUNTIF('U11B.Relay'!A:R,Admin!$A321)</f>
        <v>1</v>
      </c>
      <c r="I321" s="96">
        <f>COUNTIF('U11B.F'!A:CP,Admin!$A321)</f>
        <v>3</v>
      </c>
    </row>
    <row r="322" spans="1:9" ht="15" thickBot="1" x14ac:dyDescent="0.4">
      <c r="A322">
        <f>Athletes!Q28</f>
        <v>421</v>
      </c>
      <c r="B322" t="str">
        <f>Athletes!R28</f>
        <v>U11B</v>
      </c>
      <c r="C322" t="str">
        <f>Athletes!S28</f>
        <v>U11B PR</v>
      </c>
      <c r="D322" t="str">
        <f>Athletes!T28</f>
        <v>Harry</v>
      </c>
      <c r="E322" t="str">
        <f>Athletes!U28</f>
        <v>Davies</v>
      </c>
      <c r="F322" s="8" t="s">
        <v>15</v>
      </c>
      <c r="G322" s="96">
        <f>COUNTIF('U11B.Tr'!A:Q,Admin!$A322)</f>
        <v>0</v>
      </c>
      <c r="H322" s="96">
        <f>COUNTIF('U11B.Relay'!A:R,Admin!$A322)</f>
        <v>0</v>
      </c>
      <c r="I322" s="96">
        <f>COUNTIF('U11B.F'!A:CP,Admin!$A322)</f>
        <v>0</v>
      </c>
    </row>
    <row r="323" spans="1:9" ht="15" thickBot="1" x14ac:dyDescent="0.4">
      <c r="A323">
        <f>Athletes!Q29</f>
        <v>422</v>
      </c>
      <c r="B323" t="str">
        <f>Athletes!R29</f>
        <v>U11B</v>
      </c>
      <c r="C323" t="str">
        <f>Athletes!S29</f>
        <v>U11B PR</v>
      </c>
      <c r="D323" t="str">
        <f>Athletes!T29</f>
        <v>Hugo</v>
      </c>
      <c r="E323" t="str">
        <f>Athletes!U29</f>
        <v>Thompson</v>
      </c>
      <c r="F323" s="8" t="s">
        <v>15</v>
      </c>
      <c r="G323" s="96">
        <f>COUNTIF('U11B.Tr'!A:Q,Admin!$A323)</f>
        <v>0</v>
      </c>
      <c r="H323" s="96">
        <f>COUNTIF('U11B.Relay'!A:R,Admin!$A323)</f>
        <v>0</v>
      </c>
      <c r="I323" s="96">
        <f>COUNTIF('U11B.F'!A:CP,Admin!$A323)</f>
        <v>0</v>
      </c>
    </row>
    <row r="324" spans="1:9" ht="15" thickBot="1" x14ac:dyDescent="0.4">
      <c r="A324">
        <f>Athletes!Q30</f>
        <v>423</v>
      </c>
      <c r="B324" t="str">
        <f>Athletes!R30</f>
        <v>U11B</v>
      </c>
      <c r="C324" t="str">
        <f>Athletes!S30</f>
        <v>U11B PR</v>
      </c>
      <c r="D324" t="str">
        <f>Athletes!T30</f>
        <v>James</v>
      </c>
      <c r="E324" t="str">
        <f>Athletes!U30</f>
        <v>Ballard</v>
      </c>
      <c r="F324" s="8" t="s">
        <v>15</v>
      </c>
      <c r="G324" s="96">
        <f>COUNTIF('U11B.Tr'!A:Q,Admin!$A324)</f>
        <v>1</v>
      </c>
      <c r="H324" s="96">
        <f>COUNTIF('U11B.Relay'!A:R,Admin!$A324)</f>
        <v>1</v>
      </c>
      <c r="I324" s="96">
        <f>COUNTIF('U11B.F'!A:CP,Admin!$A324)</f>
        <v>3</v>
      </c>
    </row>
    <row r="325" spans="1:9" ht="15" thickBot="1" x14ac:dyDescent="0.4">
      <c r="A325">
        <f>Athletes!Q31</f>
        <v>424</v>
      </c>
      <c r="B325" t="str">
        <f>Athletes!R31</f>
        <v>U11B</v>
      </c>
      <c r="C325" t="str">
        <f>Athletes!S31</f>
        <v>U11B PR</v>
      </c>
      <c r="D325" t="str">
        <f>Athletes!T31</f>
        <v>Leo</v>
      </c>
      <c r="E325" t="str">
        <f>Athletes!U31</f>
        <v>Amey</v>
      </c>
      <c r="F325" s="8" t="s">
        <v>15</v>
      </c>
      <c r="G325" s="96">
        <f>COUNTIF('U11B.Tr'!A:Q,Admin!$A325)</f>
        <v>1</v>
      </c>
      <c r="H325" s="96">
        <f>COUNTIF('U11B.Relay'!A:R,Admin!$A325)</f>
        <v>0</v>
      </c>
      <c r="I325" s="96">
        <f>COUNTIF('U11B.F'!A:CP,Admin!$A325)</f>
        <v>3</v>
      </c>
    </row>
    <row r="326" spans="1:9" ht="15" thickBot="1" x14ac:dyDescent="0.4">
      <c r="A326">
        <f>Athletes!Q32</f>
        <v>425</v>
      </c>
      <c r="B326" t="str">
        <f>Athletes!R32</f>
        <v>U11B</v>
      </c>
      <c r="C326" t="str">
        <f>Athletes!S32</f>
        <v>U11B PR</v>
      </c>
      <c r="D326" t="str">
        <f>Athletes!T32</f>
        <v>Louie</v>
      </c>
      <c r="E326" t="str">
        <f>Athletes!U32</f>
        <v>Guscott</v>
      </c>
      <c r="F326" s="8" t="s">
        <v>15</v>
      </c>
      <c r="G326" s="96">
        <f>COUNTIF('U11B.Tr'!A:Q,Admin!$A326)</f>
        <v>0</v>
      </c>
      <c r="H326" s="96">
        <f>COUNTIF('U11B.Relay'!A:R,Admin!$A326)</f>
        <v>0</v>
      </c>
      <c r="I326" s="96">
        <f>COUNTIF('U11B.F'!A:CP,Admin!$A326)</f>
        <v>0</v>
      </c>
    </row>
    <row r="327" spans="1:9" ht="15" thickBot="1" x14ac:dyDescent="0.4">
      <c r="A327">
        <f>Athletes!Q33</f>
        <v>426</v>
      </c>
      <c r="B327" t="str">
        <f>Athletes!R33</f>
        <v>U11B</v>
      </c>
      <c r="C327" t="str">
        <f>Athletes!S33</f>
        <v>U11B PR</v>
      </c>
      <c r="D327" t="str">
        <f>Athletes!T33</f>
        <v>Luke</v>
      </c>
      <c r="E327" t="str">
        <f>Athletes!U33</f>
        <v>McIntosh</v>
      </c>
      <c r="F327" s="8" t="s">
        <v>15</v>
      </c>
      <c r="G327" s="96">
        <f>COUNTIF('U11B.Tr'!A:Q,Admin!$A327)</f>
        <v>0</v>
      </c>
      <c r="H327" s="96">
        <f>COUNTIF('U11B.Relay'!A:R,Admin!$A327)</f>
        <v>0</v>
      </c>
      <c r="I327" s="96">
        <f>COUNTIF('U11B.F'!A:CP,Admin!$A327)</f>
        <v>0</v>
      </c>
    </row>
    <row r="328" spans="1:9" ht="15" thickBot="1" x14ac:dyDescent="0.4">
      <c r="A328">
        <f>Athletes!Q34</f>
        <v>427</v>
      </c>
      <c r="B328" t="str">
        <f>Athletes!R34</f>
        <v>U11B</v>
      </c>
      <c r="C328" t="str">
        <f>Athletes!S34</f>
        <v>U11B PR</v>
      </c>
      <c r="D328" t="str">
        <f>Athletes!T34</f>
        <v>Marlowe</v>
      </c>
      <c r="E328" t="str">
        <f>Athletes!U34</f>
        <v>Peach</v>
      </c>
      <c r="F328" s="8" t="s">
        <v>15</v>
      </c>
      <c r="G328" s="96">
        <f>COUNTIF('U11B.Tr'!A:Q,Admin!$A328)</f>
        <v>0</v>
      </c>
      <c r="H328" s="96">
        <f>COUNTIF('U11B.Relay'!A:R,Admin!$A328)</f>
        <v>0</v>
      </c>
      <c r="I328" s="96">
        <f>COUNTIF('U11B.F'!A:CP,Admin!$A328)</f>
        <v>0</v>
      </c>
    </row>
    <row r="329" spans="1:9" ht="15" thickBot="1" x14ac:dyDescent="0.4">
      <c r="A329">
        <f>Athletes!Q35</f>
        <v>428</v>
      </c>
      <c r="B329" t="str">
        <f>Athletes!R35</f>
        <v>U11B</v>
      </c>
      <c r="C329" t="str">
        <f>Athletes!S35</f>
        <v>U11B PR</v>
      </c>
      <c r="D329" t="str">
        <f>Athletes!T35</f>
        <v>Oakley</v>
      </c>
      <c r="E329" t="str">
        <f>Athletes!U35</f>
        <v>stevens</v>
      </c>
      <c r="F329" s="8" t="s">
        <v>15</v>
      </c>
      <c r="G329" s="96">
        <f>COUNTIF('U11B.Tr'!A:Q,Admin!$A329)</f>
        <v>1</v>
      </c>
      <c r="H329" s="96">
        <f>COUNTIF('U11B.Relay'!A:R,Admin!$A329)</f>
        <v>1</v>
      </c>
      <c r="I329" s="96">
        <f>COUNTIF('U11B.F'!A:CP,Admin!$A329)</f>
        <v>3</v>
      </c>
    </row>
    <row r="330" spans="1:9" ht="15" thickBot="1" x14ac:dyDescent="0.4">
      <c r="A330">
        <f>Athletes!Q36</f>
        <v>429</v>
      </c>
      <c r="B330" t="str">
        <f>Athletes!R36</f>
        <v>U11B</v>
      </c>
      <c r="C330" t="str">
        <f>Athletes!S36</f>
        <v>U11B PR</v>
      </c>
      <c r="D330" t="str">
        <f>Athletes!T36</f>
        <v>Oliver</v>
      </c>
      <c r="E330" t="str">
        <f>Athletes!U36</f>
        <v>Nightingale</v>
      </c>
      <c r="F330" s="8" t="s">
        <v>15</v>
      </c>
      <c r="G330" s="96">
        <f>COUNTIF('U11B.Tr'!A:Q,Admin!$A330)</f>
        <v>1</v>
      </c>
      <c r="H330" s="96">
        <f>COUNTIF('U11B.Relay'!A:R,Admin!$A330)</f>
        <v>1</v>
      </c>
      <c r="I330" s="96">
        <f>COUNTIF('U11B.F'!A:CP,Admin!$A330)</f>
        <v>3</v>
      </c>
    </row>
    <row r="331" spans="1:9" ht="15" thickBot="1" x14ac:dyDescent="0.4">
      <c r="A331">
        <f>Athletes!Q37</f>
        <v>430</v>
      </c>
      <c r="B331" t="str">
        <f>Athletes!R37</f>
        <v>U11B</v>
      </c>
      <c r="C331" t="str">
        <f>Athletes!S37</f>
        <v>U11B PR</v>
      </c>
      <c r="D331" t="str">
        <f>Athletes!T37</f>
        <v>Oscar</v>
      </c>
      <c r="E331" t="str">
        <f>Athletes!U37</f>
        <v>cartwright</v>
      </c>
      <c r="F331" s="8" t="s">
        <v>15</v>
      </c>
      <c r="G331" s="96">
        <f>COUNTIF('U11B.Tr'!A:Q,Admin!$A331)</f>
        <v>1</v>
      </c>
      <c r="H331" s="96">
        <f>COUNTIF('U11B.Relay'!A:R,Admin!$A331)</f>
        <v>1</v>
      </c>
      <c r="I331" s="96">
        <f>COUNTIF('U11B.F'!A:CP,Admin!$A331)</f>
        <v>3</v>
      </c>
    </row>
    <row r="332" spans="1:9" ht="15" thickBot="1" x14ac:dyDescent="0.4">
      <c r="A332">
        <f>Athletes!Q38</f>
        <v>431</v>
      </c>
      <c r="B332" t="str">
        <f>Athletes!R38</f>
        <v>U13G</v>
      </c>
      <c r="C332" t="str">
        <f>Athletes!S38</f>
        <v>U13G PR</v>
      </c>
      <c r="D332" t="str">
        <f>Athletes!T38</f>
        <v>Amy</v>
      </c>
      <c r="E332" t="str">
        <f>Athletes!U38</f>
        <v>Samways</v>
      </c>
      <c r="F332" s="8" t="s">
        <v>15</v>
      </c>
      <c r="G332" s="96">
        <f>COUNTIF('U13G.Tr'!A:AB,Admin!$A332)</f>
        <v>0</v>
      </c>
      <c r="H332" s="96">
        <f>COUNTIF('U13G.Relay'!A:AC,Admin!$A332)</f>
        <v>0</v>
      </c>
      <c r="I332" s="96">
        <f>COUNTIF('U13G.F'!A:CP,Admin!$A332)</f>
        <v>0</v>
      </c>
    </row>
    <row r="333" spans="1:9" ht="15" thickBot="1" x14ac:dyDescent="0.4">
      <c r="A333">
        <f>Athletes!Q39</f>
        <v>432</v>
      </c>
      <c r="B333" t="str">
        <f>Athletes!R39</f>
        <v>U13G</v>
      </c>
      <c r="C333" t="str">
        <f>Athletes!S39</f>
        <v>U13G PR</v>
      </c>
      <c r="D333" t="str">
        <f>Athletes!T39</f>
        <v>Dolcie</v>
      </c>
      <c r="E333" t="str">
        <f>Athletes!U39</f>
        <v>Sharman</v>
      </c>
      <c r="F333" s="8" t="s">
        <v>15</v>
      </c>
      <c r="G333" s="96">
        <f>COUNTIF('U13G.Tr'!A:AB,Admin!$A333)</f>
        <v>0</v>
      </c>
      <c r="H333" s="96">
        <f>COUNTIF('U13G.Relay'!A:AC,Admin!$A333)</f>
        <v>0</v>
      </c>
      <c r="I333" s="96">
        <f>COUNTIF('U13G.F'!A:CP,Admin!$A333)</f>
        <v>0</v>
      </c>
    </row>
    <row r="334" spans="1:9" ht="15" thickBot="1" x14ac:dyDescent="0.4">
      <c r="A334">
        <f>Athletes!Q40</f>
        <v>433</v>
      </c>
      <c r="B334" t="str">
        <f>Athletes!R40</f>
        <v>U13G</v>
      </c>
      <c r="C334" t="str">
        <f>Athletes!S40</f>
        <v>U13G PR</v>
      </c>
      <c r="D334" t="str">
        <f>Athletes!T40</f>
        <v>Florence</v>
      </c>
      <c r="E334" t="str">
        <f>Athletes!U40</f>
        <v>Roberts</v>
      </c>
      <c r="F334" s="8" t="s">
        <v>15</v>
      </c>
      <c r="G334" s="96">
        <f>COUNTIF('U13G.Tr'!A:AB,Admin!$A334)</f>
        <v>1</v>
      </c>
      <c r="H334" s="96">
        <f>COUNTIF('U13G.Relay'!A:AC,Admin!$A334)</f>
        <v>1</v>
      </c>
      <c r="I334" s="96">
        <f>COUNTIF('U13G.F'!A:CP,Admin!$A334)</f>
        <v>3</v>
      </c>
    </row>
    <row r="335" spans="1:9" ht="15" thickBot="1" x14ac:dyDescent="0.4">
      <c r="A335">
        <f>Athletes!Q41</f>
        <v>434</v>
      </c>
      <c r="B335" t="str">
        <f>Athletes!R41</f>
        <v>U13G</v>
      </c>
      <c r="C335" t="str">
        <f>Athletes!S41</f>
        <v>U13G PR</v>
      </c>
      <c r="D335" t="str">
        <f>Athletes!T41</f>
        <v>Gwen</v>
      </c>
      <c r="E335" t="str">
        <f>Athletes!U41</f>
        <v>Johns</v>
      </c>
      <c r="F335" s="8" t="s">
        <v>15</v>
      </c>
      <c r="G335" s="96">
        <f>COUNTIF('U13G.Tr'!A:AB,Admin!$A335)</f>
        <v>0</v>
      </c>
      <c r="H335" s="96">
        <f>COUNTIF('U13G.Relay'!A:AC,Admin!$A335)</f>
        <v>0</v>
      </c>
      <c r="I335" s="96">
        <f>COUNTIF('U13G.F'!A:CP,Admin!$A335)</f>
        <v>0</v>
      </c>
    </row>
    <row r="336" spans="1:9" ht="15" thickBot="1" x14ac:dyDescent="0.4">
      <c r="A336">
        <f>Athletes!Q42</f>
        <v>435</v>
      </c>
      <c r="B336" t="str">
        <f>Athletes!R42</f>
        <v>U13G</v>
      </c>
      <c r="C336" t="str">
        <f>Athletes!S42</f>
        <v>U13G PR</v>
      </c>
      <c r="D336" t="str">
        <f>Athletes!T42</f>
        <v>Llana</v>
      </c>
      <c r="E336" t="str">
        <f>Athletes!U42</f>
        <v>Christopher</v>
      </c>
      <c r="F336" s="8" t="s">
        <v>15</v>
      </c>
      <c r="G336" s="96">
        <f>COUNTIF('U13G.Tr'!A:AB,Admin!$A336)</f>
        <v>0</v>
      </c>
      <c r="H336" s="96">
        <f>COUNTIF('U13G.Relay'!A:AC,Admin!$A336)</f>
        <v>0</v>
      </c>
      <c r="I336" s="96">
        <f>COUNTIF('U13G.F'!A:CP,Admin!$A336)</f>
        <v>0</v>
      </c>
    </row>
    <row r="337" spans="1:9" ht="15" thickBot="1" x14ac:dyDescent="0.4">
      <c r="A337">
        <f>Athletes!Q43</f>
        <v>436</v>
      </c>
      <c r="B337" t="str">
        <f>Athletes!R43</f>
        <v>U13G</v>
      </c>
      <c r="C337" t="str">
        <f>Athletes!S43</f>
        <v>U13G PR</v>
      </c>
      <c r="D337" t="str">
        <f>Athletes!T43</f>
        <v>Olivia</v>
      </c>
      <c r="E337" t="str">
        <f>Athletes!U43</f>
        <v>zengarini</v>
      </c>
      <c r="F337" s="8" t="s">
        <v>15</v>
      </c>
      <c r="G337" s="96">
        <f>COUNTIF('U13G.Tr'!A:AB,Admin!$A337)</f>
        <v>0</v>
      </c>
      <c r="H337" s="96">
        <f>COUNTIF('U13G.Relay'!A:AC,Admin!$A337)</f>
        <v>1</v>
      </c>
      <c r="I337" s="96">
        <f>COUNTIF('U13G.F'!A:CP,Admin!$A337)</f>
        <v>2</v>
      </c>
    </row>
    <row r="338" spans="1:9" ht="15" thickBot="1" x14ac:dyDescent="0.4">
      <c r="A338">
        <f>Athletes!Q44</f>
        <v>437</v>
      </c>
      <c r="B338" t="str">
        <f>Athletes!R44</f>
        <v>U13G</v>
      </c>
      <c r="C338" t="str">
        <f>Athletes!S44</f>
        <v>U13G PR</v>
      </c>
      <c r="D338" t="str">
        <f>Athletes!T44</f>
        <v>Paris</v>
      </c>
      <c r="E338" t="str">
        <f>Athletes!U44</f>
        <v>Holbert</v>
      </c>
      <c r="F338" s="8" t="s">
        <v>15</v>
      </c>
      <c r="G338" s="96">
        <f>COUNTIF('U13G.Tr'!A:AB,Admin!$A338)</f>
        <v>1</v>
      </c>
      <c r="H338" s="96">
        <f>COUNTIF('U13G.Relay'!A:AC,Admin!$A338)</f>
        <v>0</v>
      </c>
      <c r="I338" s="96">
        <f>COUNTIF('U13G.F'!A:CP,Admin!$A338)</f>
        <v>3</v>
      </c>
    </row>
    <row r="339" spans="1:9" ht="15" thickBot="1" x14ac:dyDescent="0.4">
      <c r="A339">
        <f>Athletes!Q45</f>
        <v>438</v>
      </c>
      <c r="B339" t="str">
        <f>Athletes!R45</f>
        <v>U13G</v>
      </c>
      <c r="C339" t="str">
        <f>Athletes!S45</f>
        <v>U13G PR</v>
      </c>
      <c r="D339" t="str">
        <f>Athletes!T45</f>
        <v>Poppy</v>
      </c>
      <c r="E339" t="str">
        <f>Athletes!U45</f>
        <v>Fulling</v>
      </c>
      <c r="F339" s="8" t="s">
        <v>15</v>
      </c>
      <c r="G339" s="96">
        <f>COUNTIF('U13G.Tr'!A:AB,Admin!$A339)</f>
        <v>1</v>
      </c>
      <c r="H339" s="96">
        <f>COUNTIF('U13G.Relay'!A:AC,Admin!$A339)</f>
        <v>1</v>
      </c>
      <c r="I339" s="96">
        <f>COUNTIF('U13G.F'!A:CP,Admin!$A339)</f>
        <v>3</v>
      </c>
    </row>
    <row r="340" spans="1:9" ht="15" thickBot="1" x14ac:dyDescent="0.4">
      <c r="A340">
        <f>Athletes!Q46</f>
        <v>439</v>
      </c>
      <c r="B340" t="str">
        <f>Athletes!R46</f>
        <v>U13G</v>
      </c>
      <c r="C340" t="str">
        <f>Athletes!S46</f>
        <v>U13G PR</v>
      </c>
      <c r="D340" t="str">
        <f>Athletes!T46</f>
        <v>Sofia</v>
      </c>
      <c r="E340" t="str">
        <f>Athletes!U46</f>
        <v>Pretty</v>
      </c>
      <c r="F340" s="8" t="s">
        <v>15</v>
      </c>
      <c r="G340" s="96">
        <f>COUNTIF('U13G.Tr'!A:AB,Admin!$A340)</f>
        <v>1</v>
      </c>
      <c r="H340" s="96">
        <f>COUNTIF('U13G.Relay'!A:AC,Admin!$A340)</f>
        <v>1</v>
      </c>
      <c r="I340" s="96">
        <f>COUNTIF('U13G.F'!A:CP,Admin!$A340)</f>
        <v>3</v>
      </c>
    </row>
    <row r="341" spans="1:9" ht="15" thickBot="1" x14ac:dyDescent="0.4">
      <c r="A341">
        <f>Athletes!Q47</f>
        <v>440</v>
      </c>
      <c r="B341" t="str">
        <f>Athletes!R47</f>
        <v>U13G</v>
      </c>
      <c r="C341" t="str">
        <f>Athletes!S47</f>
        <v>U13G PR</v>
      </c>
      <c r="D341" t="str">
        <f>Athletes!T47</f>
        <v xml:space="preserve">Ella </v>
      </c>
      <c r="E341" t="str">
        <f>Athletes!U47</f>
        <v>Lamb</v>
      </c>
      <c r="F341" s="8" t="s">
        <v>15</v>
      </c>
      <c r="G341" s="96">
        <f>COUNTIF('U13G.Tr'!A:AB,Admin!$A341)</f>
        <v>0</v>
      </c>
      <c r="H341" s="96">
        <f>COUNTIF('U13G.Relay'!A:AC,Admin!$A341)</f>
        <v>0</v>
      </c>
      <c r="I341" s="96">
        <f>COUNTIF('U13G.F'!A:CP,Admin!$A341)</f>
        <v>0</v>
      </c>
    </row>
    <row r="342" spans="1:9" ht="15" thickBot="1" x14ac:dyDescent="0.4">
      <c r="A342">
        <f>Athletes!Q48</f>
        <v>441</v>
      </c>
      <c r="B342" t="str">
        <f>Athletes!R48</f>
        <v>U13G</v>
      </c>
      <c r="C342" t="str">
        <f>Athletes!S48</f>
        <v>U13G PR</v>
      </c>
      <c r="D342" t="str">
        <f>Athletes!T48</f>
        <v>Florence</v>
      </c>
      <c r="E342" t="str">
        <f>Athletes!U48</f>
        <v>Robbins</v>
      </c>
      <c r="F342" s="8" t="s">
        <v>15</v>
      </c>
      <c r="G342" s="96">
        <f>COUNTIF('U13G.Tr'!A:AB,Admin!$A342)</f>
        <v>0</v>
      </c>
      <c r="H342" s="96">
        <f>COUNTIF('U13G.Relay'!A:AC,Admin!$A342)</f>
        <v>0</v>
      </c>
      <c r="I342" s="96">
        <f>COUNTIF('U13G.F'!A:CP,Admin!$A342)</f>
        <v>0</v>
      </c>
    </row>
    <row r="343" spans="1:9" ht="15" thickBot="1" x14ac:dyDescent="0.4">
      <c r="A343">
        <f>Athletes!Q49</f>
        <v>442</v>
      </c>
      <c r="B343" t="str">
        <f>Athletes!R49</f>
        <v>U11G</v>
      </c>
      <c r="C343" t="str">
        <f>Athletes!S49</f>
        <v>U11G PR</v>
      </c>
      <c r="D343" t="str">
        <f>Athletes!T49</f>
        <v>Joey</v>
      </c>
      <c r="E343" t="str">
        <f>Athletes!U49</f>
        <v>Hearn</v>
      </c>
      <c r="F343" s="8" t="s">
        <v>15</v>
      </c>
      <c r="G343" s="96">
        <f>COUNTIF('U13G.Tr'!A:AB,Admin!$A343)</f>
        <v>0</v>
      </c>
      <c r="H343" s="96">
        <f>COUNTIF('U13G.Relay'!A:AC,Admin!$A343)</f>
        <v>0</v>
      </c>
      <c r="I343" s="96">
        <f>COUNTIF('U13G.F'!A:CP,Admin!$A343)</f>
        <v>0</v>
      </c>
    </row>
    <row r="344" spans="1:9" ht="15" thickBot="1" x14ac:dyDescent="0.4">
      <c r="A344">
        <f>Athletes!Q50</f>
        <v>443</v>
      </c>
      <c r="B344" t="str">
        <f>Athletes!R50</f>
        <v>U13G</v>
      </c>
      <c r="C344" t="str">
        <f>Athletes!S50</f>
        <v/>
      </c>
      <c r="D344">
        <f>Athletes!T50</f>
        <v>0</v>
      </c>
      <c r="E344">
        <f>Athletes!U50</f>
        <v>0</v>
      </c>
      <c r="F344" s="8" t="s">
        <v>15</v>
      </c>
      <c r="G344" s="96">
        <f>COUNTIF('U13G.Tr'!A:AB,Admin!$A344)</f>
        <v>0</v>
      </c>
      <c r="H344" s="96">
        <f>COUNTIF('U13G.Relay'!A:AC,Admin!$A344)</f>
        <v>0</v>
      </c>
      <c r="I344" s="96">
        <f>COUNTIF('U13G.F'!A:CP,Admin!$A344)</f>
        <v>0</v>
      </c>
    </row>
    <row r="345" spans="1:9" ht="15" thickBot="1" x14ac:dyDescent="0.4">
      <c r="A345">
        <f>Athletes!Q51</f>
        <v>444</v>
      </c>
      <c r="B345" t="str">
        <f>Athletes!R51</f>
        <v>U13G</v>
      </c>
      <c r="C345" t="str">
        <f>Athletes!S51</f>
        <v/>
      </c>
      <c r="D345">
        <f>Athletes!T51</f>
        <v>0</v>
      </c>
      <c r="E345">
        <f>Athletes!U51</f>
        <v>0</v>
      </c>
      <c r="F345" s="8" t="s">
        <v>15</v>
      </c>
      <c r="G345" s="96">
        <f>COUNTIF('U13G.Tr'!A:AB,Admin!$A345)</f>
        <v>0</v>
      </c>
      <c r="H345" s="96">
        <f>COUNTIF('U13G.Relay'!A:AC,Admin!$A345)</f>
        <v>0</v>
      </c>
      <c r="I345" s="96">
        <f>COUNTIF('U13G.F'!A:CP,Admin!$A345)</f>
        <v>0</v>
      </c>
    </row>
    <row r="346" spans="1:9" ht="15" thickBot="1" x14ac:dyDescent="0.4">
      <c r="A346">
        <f>Athletes!Q52</f>
        <v>445</v>
      </c>
      <c r="B346" t="str">
        <f>Athletes!R52</f>
        <v>U13G</v>
      </c>
      <c r="C346" t="str">
        <f>Athletes!S52</f>
        <v/>
      </c>
      <c r="D346">
        <f>Athletes!T52</f>
        <v>0</v>
      </c>
      <c r="E346">
        <f>Athletes!U52</f>
        <v>0</v>
      </c>
      <c r="F346" s="8" t="s">
        <v>15</v>
      </c>
      <c r="G346" s="96">
        <f>COUNTIF('U13G.Tr'!A:AB,Admin!$A346)</f>
        <v>0</v>
      </c>
      <c r="H346" s="96">
        <f>COUNTIF('U13G.Relay'!A:AC,Admin!$A346)</f>
        <v>0</v>
      </c>
      <c r="I346" s="96">
        <f>COUNTIF('U13G.F'!A:CP,Admin!$A346)</f>
        <v>0</v>
      </c>
    </row>
    <row r="347" spans="1:9" ht="15" thickBot="1" x14ac:dyDescent="0.4">
      <c r="A347">
        <f>Athletes!Q53</f>
        <v>446</v>
      </c>
      <c r="B347" t="str">
        <f>Athletes!R53</f>
        <v>U13B</v>
      </c>
      <c r="C347" t="str">
        <f>Athletes!S53</f>
        <v>U13B PR</v>
      </c>
      <c r="D347" t="str">
        <f>Athletes!T53</f>
        <v>Alexander</v>
      </c>
      <c r="E347" t="str">
        <f>Athletes!U53</f>
        <v>Belviso</v>
      </c>
      <c r="F347" s="8" t="s">
        <v>15</v>
      </c>
      <c r="G347" s="96">
        <f>COUNTIF('U13B.Tr'!A:AB,Admin!$A347)</f>
        <v>0</v>
      </c>
      <c r="H347" s="96">
        <f>COUNTIF('U13B.Relay'!A:AC,Admin!$A347)</f>
        <v>0</v>
      </c>
      <c r="I347" s="96">
        <f>COUNTIF('U13B.F'!A:CL,Admin!$A347)</f>
        <v>0</v>
      </c>
    </row>
    <row r="348" spans="1:9" ht="15" thickBot="1" x14ac:dyDescent="0.4">
      <c r="A348">
        <f>Athletes!Q54</f>
        <v>447</v>
      </c>
      <c r="B348" t="str">
        <f>Athletes!R54</f>
        <v>U13B</v>
      </c>
      <c r="C348" t="str">
        <f>Athletes!S54</f>
        <v>U13B PR</v>
      </c>
      <c r="D348" t="str">
        <f>Athletes!T54</f>
        <v>George</v>
      </c>
      <c r="E348" t="str">
        <f>Athletes!U54</f>
        <v>Talbot</v>
      </c>
      <c r="F348" s="8" t="s">
        <v>15</v>
      </c>
      <c r="G348" s="96">
        <f>COUNTIF('U13B.Tr'!A:AB,Admin!$A348)</f>
        <v>0</v>
      </c>
      <c r="H348" s="96">
        <f>COUNTIF('U13B.Relay'!A:AC,Admin!$A348)</f>
        <v>0</v>
      </c>
      <c r="I348" s="96">
        <f>COUNTIF('U13B.F'!A:CL,Admin!$A348)</f>
        <v>0</v>
      </c>
    </row>
    <row r="349" spans="1:9" ht="15" thickBot="1" x14ac:dyDescent="0.4">
      <c r="A349">
        <f>Athletes!Q55</f>
        <v>448</v>
      </c>
      <c r="B349" t="str">
        <f>Athletes!R55</f>
        <v>U13B</v>
      </c>
      <c r="C349" t="str">
        <f>Athletes!S55</f>
        <v>U13B PR</v>
      </c>
      <c r="D349" t="str">
        <f>Athletes!T55</f>
        <v>James</v>
      </c>
      <c r="E349" t="str">
        <f>Athletes!U55</f>
        <v>Sibthorp</v>
      </c>
      <c r="F349" s="8" t="s">
        <v>15</v>
      </c>
      <c r="G349" s="96">
        <f>COUNTIF('U13B.Tr'!A:AB,Admin!$A349)</f>
        <v>0</v>
      </c>
      <c r="H349" s="96">
        <f>COUNTIF('U13B.Relay'!A:AC,Admin!$A349)</f>
        <v>0</v>
      </c>
      <c r="I349" s="96">
        <f>COUNTIF('U13B.F'!A:CL,Admin!$A349)</f>
        <v>0</v>
      </c>
    </row>
    <row r="350" spans="1:9" ht="15" thickBot="1" x14ac:dyDescent="0.4">
      <c r="A350">
        <f>Athletes!Q56</f>
        <v>449</v>
      </c>
      <c r="B350" t="str">
        <f>Athletes!R56</f>
        <v>U13B</v>
      </c>
      <c r="C350" t="str">
        <f>Athletes!S56</f>
        <v>U13B PR</v>
      </c>
      <c r="D350" t="str">
        <f>Athletes!T56</f>
        <v>Benjamin</v>
      </c>
      <c r="E350" t="str">
        <f>Athletes!U56</f>
        <v>Sibthorp</v>
      </c>
      <c r="F350" s="8" t="s">
        <v>15</v>
      </c>
      <c r="G350" s="96">
        <f>COUNTIF('U13B.Tr'!A:AB,Admin!$A350)</f>
        <v>0</v>
      </c>
      <c r="H350" s="96">
        <f>COUNTIF('U13B.Relay'!A:AC,Admin!$A350)</f>
        <v>0</v>
      </c>
      <c r="I350" s="96">
        <f>COUNTIF('U13B.F'!A:CL,Admin!$A350)</f>
        <v>0</v>
      </c>
    </row>
    <row r="351" spans="1:9" ht="15" thickBot="1" x14ac:dyDescent="0.4">
      <c r="A351">
        <f>Athletes!Q57</f>
        <v>450</v>
      </c>
      <c r="B351" t="str">
        <f>Athletes!R57</f>
        <v>U13B</v>
      </c>
      <c r="C351" t="str">
        <f>Athletes!S57</f>
        <v>U13B PR</v>
      </c>
      <c r="D351" t="str">
        <f>Athletes!T57</f>
        <v>Jensen</v>
      </c>
      <c r="E351" t="str">
        <f>Athletes!U57</f>
        <v>Parry-Davidson</v>
      </c>
      <c r="F351" s="8" t="s">
        <v>15</v>
      </c>
      <c r="G351" s="96">
        <f>COUNTIF('U13B.Tr'!A:AB,Admin!$A351)</f>
        <v>0</v>
      </c>
      <c r="H351" s="96">
        <f>COUNTIF('U13B.Relay'!A:AC,Admin!$A351)</f>
        <v>0</v>
      </c>
      <c r="I351" s="96">
        <f>COUNTIF('U13B.F'!A:CL,Admin!$A351)</f>
        <v>0</v>
      </c>
    </row>
    <row r="352" spans="1:9" ht="15" thickBot="1" x14ac:dyDescent="0.4">
      <c r="A352">
        <f>Athletes!Q58</f>
        <v>451</v>
      </c>
      <c r="B352" t="str">
        <f>Athletes!R58</f>
        <v>U13B</v>
      </c>
      <c r="C352" t="str">
        <f>Athletes!S58</f>
        <v>U13B PR</v>
      </c>
      <c r="D352" t="str">
        <f>Athletes!T58</f>
        <v xml:space="preserve">Finley </v>
      </c>
      <c r="E352" t="str">
        <f>Athletes!U58</f>
        <v>Woollard</v>
      </c>
      <c r="F352" s="8" t="s">
        <v>15</v>
      </c>
      <c r="G352" s="96">
        <f>COUNTIF('U13B.Tr'!A:AB,Admin!$A352)</f>
        <v>2</v>
      </c>
      <c r="H352" s="96">
        <f>COUNTIF('U13B.Relay'!A:AC,Admin!$A352)</f>
        <v>1</v>
      </c>
      <c r="I352" s="96">
        <f>COUNTIF('U13B.F'!A:CL,Admin!$A352)</f>
        <v>2</v>
      </c>
    </row>
    <row r="353" spans="1:9" ht="15" thickBot="1" x14ac:dyDescent="0.4">
      <c r="A353">
        <f>Athletes!Q59</f>
        <v>452</v>
      </c>
      <c r="B353" t="str">
        <f>Athletes!R59</f>
        <v>U13B</v>
      </c>
      <c r="C353" t="str">
        <f>Athletes!S59</f>
        <v>U13B PR</v>
      </c>
      <c r="D353" t="str">
        <f>Athletes!T59</f>
        <v>Charlie</v>
      </c>
      <c r="E353" t="str">
        <f>Athletes!U59</f>
        <v>Woods</v>
      </c>
      <c r="F353" s="8" t="s">
        <v>15</v>
      </c>
      <c r="G353" s="96">
        <f>COUNTIF('U13B.Tr'!A:AB,Admin!$A353)</f>
        <v>0</v>
      </c>
      <c r="H353" s="96">
        <f>COUNTIF('U13B.Relay'!A:AC,Admin!$A353)</f>
        <v>0</v>
      </c>
      <c r="I353" s="96">
        <f>COUNTIF('U13B.F'!A:CL,Admin!$A353)</f>
        <v>0</v>
      </c>
    </row>
    <row r="354" spans="1:9" ht="15" thickBot="1" x14ac:dyDescent="0.4">
      <c r="A354">
        <f>Athletes!Q60</f>
        <v>453</v>
      </c>
      <c r="B354" t="str">
        <f>Athletes!R60</f>
        <v>U13B</v>
      </c>
      <c r="C354" t="str">
        <f>Athletes!S60</f>
        <v>U13B PR</v>
      </c>
      <c r="D354" t="str">
        <f>Athletes!T60</f>
        <v>Johnny</v>
      </c>
      <c r="E354" t="str">
        <f>Athletes!U60</f>
        <v>Lay</v>
      </c>
      <c r="F354" s="8" t="s">
        <v>15</v>
      </c>
      <c r="G354" s="96">
        <f>COUNTIF('U13B.Tr'!A:AB,Admin!$A354)</f>
        <v>0</v>
      </c>
      <c r="H354" s="96">
        <f>COUNTIF('U13B.Relay'!A:AC,Admin!$A354)</f>
        <v>0</v>
      </c>
      <c r="I354" s="96">
        <f>COUNTIF('U13B.F'!A:CL,Admin!$A354)</f>
        <v>0</v>
      </c>
    </row>
    <row r="355" spans="1:9" ht="15" thickBot="1" x14ac:dyDescent="0.4">
      <c r="A355">
        <f>Athletes!Q61</f>
        <v>454</v>
      </c>
      <c r="B355" t="str">
        <f>Athletes!R61</f>
        <v>U13B</v>
      </c>
      <c r="C355" t="str">
        <f>Athletes!S61</f>
        <v>U13B PR</v>
      </c>
      <c r="D355" t="str">
        <f>Athletes!T61</f>
        <v>Ted</v>
      </c>
      <c r="E355" t="str">
        <f>Athletes!U61</f>
        <v>Jackson</v>
      </c>
      <c r="F355" s="8" t="s">
        <v>15</v>
      </c>
      <c r="G355" s="96">
        <f>COUNTIF('U13B.Tr'!A:AB,Admin!$A355)</f>
        <v>2</v>
      </c>
      <c r="H355" s="96">
        <f>COUNTIF('U13B.Relay'!A:AC,Admin!$A355)</f>
        <v>1</v>
      </c>
      <c r="I355" s="96">
        <f>COUNTIF('U13B.F'!A:CL,Admin!$A355)</f>
        <v>3</v>
      </c>
    </row>
    <row r="356" spans="1:9" ht="15" thickBot="1" x14ac:dyDescent="0.4">
      <c r="A356">
        <f>Athletes!Q62</f>
        <v>455</v>
      </c>
      <c r="B356" t="str">
        <f>Athletes!R62</f>
        <v>U13B</v>
      </c>
      <c r="C356" t="str">
        <f>Athletes!S62</f>
        <v>U13B PR</v>
      </c>
      <c r="D356" t="str">
        <f>Athletes!T62</f>
        <v>Josiah</v>
      </c>
      <c r="E356" t="str">
        <f>Athletes!U62</f>
        <v>Sobola</v>
      </c>
      <c r="F356" s="8" t="s">
        <v>15</v>
      </c>
      <c r="G356" s="96">
        <f>COUNTIF('U13B.Tr'!A:AB,Admin!$A356)</f>
        <v>2</v>
      </c>
      <c r="H356" s="96">
        <f>COUNTIF('U13B.Relay'!A:AC,Admin!$A356)</f>
        <v>1</v>
      </c>
      <c r="I356" s="96">
        <f>COUNTIF('U13B.F'!A:CL,Admin!$A356)</f>
        <v>2</v>
      </c>
    </row>
    <row r="357" spans="1:9" ht="15" thickBot="1" x14ac:dyDescent="0.4">
      <c r="A357">
        <f>Athletes!Q63</f>
        <v>456</v>
      </c>
      <c r="B357" t="str">
        <f>Athletes!R63</f>
        <v>U11B</v>
      </c>
      <c r="C357" t="str">
        <f>Athletes!S63</f>
        <v>U11B PR</v>
      </c>
      <c r="D357" t="str">
        <f>Athletes!T63</f>
        <v>Bertie</v>
      </c>
      <c r="E357" t="str">
        <f>Athletes!U63</f>
        <v>Leigh</v>
      </c>
      <c r="F357" s="8" t="s">
        <v>15</v>
      </c>
      <c r="G357" s="96">
        <f>COUNTIF('U13B.Tr'!A:AB,Admin!$A357)</f>
        <v>0</v>
      </c>
      <c r="H357" s="96">
        <f>COUNTIF('U13B.Relay'!A:AC,Admin!$A357)</f>
        <v>0</v>
      </c>
      <c r="I357" s="96">
        <f>COUNTIF('U13B.F'!A:CL,Admin!$A357)</f>
        <v>0</v>
      </c>
    </row>
    <row r="358" spans="1:9" ht="15" thickBot="1" x14ac:dyDescent="0.4">
      <c r="A358">
        <f>Athletes!Q64</f>
        <v>457</v>
      </c>
      <c r="B358" t="str">
        <f>Athletes!R64</f>
        <v>U13B</v>
      </c>
      <c r="C358" t="str">
        <f>Athletes!S64</f>
        <v>U13B PR</v>
      </c>
      <c r="D358" t="str">
        <f>Athletes!T64</f>
        <v>Teddy</v>
      </c>
      <c r="E358" t="str">
        <f>Athletes!U64</f>
        <v>Leigh</v>
      </c>
      <c r="F358" s="8" t="s">
        <v>15</v>
      </c>
      <c r="G358" s="96">
        <f>COUNTIF('U13B.Tr'!A:AB,Admin!$A358)</f>
        <v>1</v>
      </c>
      <c r="H358" s="96">
        <f>COUNTIF('U13B.Relay'!A:AC,Admin!$A358)</f>
        <v>1</v>
      </c>
      <c r="I358" s="96">
        <f>COUNTIF('U13B.F'!A:CL,Admin!$A358)</f>
        <v>2</v>
      </c>
    </row>
    <row r="359" spans="1:9" ht="15" thickBot="1" x14ac:dyDescent="0.4">
      <c r="A359">
        <f>Athletes!Q65</f>
        <v>458</v>
      </c>
      <c r="B359" t="str">
        <f>Athletes!R65</f>
        <v>U13B</v>
      </c>
      <c r="C359" t="str">
        <f>Athletes!S65</f>
        <v/>
      </c>
      <c r="D359">
        <f>Athletes!T65</f>
        <v>0</v>
      </c>
      <c r="E359">
        <f>Athletes!U65</f>
        <v>0</v>
      </c>
      <c r="F359" s="8" t="s">
        <v>15</v>
      </c>
      <c r="G359" s="96">
        <f>COUNTIF('U13B.Tr'!A:AB,Admin!$A359)</f>
        <v>0</v>
      </c>
      <c r="H359" s="96">
        <f>COUNTIF('U13B.Relay'!A:AC,Admin!$A359)</f>
        <v>0</v>
      </c>
      <c r="I359" s="96">
        <f>COUNTIF('U13B.F'!A:CL,Admin!$A359)</f>
        <v>0</v>
      </c>
    </row>
    <row r="360" spans="1:9" ht="15" thickBot="1" x14ac:dyDescent="0.4">
      <c r="A360">
        <f>Athletes!Q66</f>
        <v>459</v>
      </c>
      <c r="B360" t="str">
        <f>Athletes!R66</f>
        <v>U15G</v>
      </c>
      <c r="C360" t="str">
        <f>Athletes!S66</f>
        <v>U15G PR</v>
      </c>
      <c r="D360" t="str">
        <f>Athletes!T66</f>
        <v>Ebunoluwa</v>
      </c>
      <c r="E360" t="str">
        <f>Athletes!U66</f>
        <v>Sobola</v>
      </c>
      <c r="F360" s="8" t="s">
        <v>15</v>
      </c>
      <c r="G360" s="96">
        <f>COUNTIF('U15G.Tr'!A:AB,Admin!$A360)</f>
        <v>1</v>
      </c>
      <c r="H360" s="96">
        <f>COUNTIF('U13B.Relay'!A:AC,Admin!$A360)</f>
        <v>0</v>
      </c>
      <c r="I360" s="96">
        <f>COUNTIF('U15G.F'!A:CL,Admin!$A360)</f>
        <v>3</v>
      </c>
    </row>
    <row r="361" spans="1:9" ht="15" thickBot="1" x14ac:dyDescent="0.4">
      <c r="A361">
        <f>Athletes!Q67</f>
        <v>460</v>
      </c>
      <c r="B361" t="str">
        <f>Athletes!R67</f>
        <v>U11B</v>
      </c>
      <c r="C361" t="str">
        <f>Athletes!S67</f>
        <v>U11B PR</v>
      </c>
      <c r="D361" t="str">
        <f>Athletes!T67</f>
        <v>Harry</v>
      </c>
      <c r="E361" t="str">
        <f>Athletes!U67</f>
        <v>Hooper</v>
      </c>
      <c r="F361" s="8" t="s">
        <v>15</v>
      </c>
      <c r="G361" s="96">
        <f>COUNTIF('U11B.Tr'!A:Q,Admin!$A361)</f>
        <v>1</v>
      </c>
      <c r="H361" s="96">
        <f>COUNTIF('U11B.Relay'!A:R,Admin!$A361)</f>
        <v>1</v>
      </c>
      <c r="I361" s="96">
        <f>COUNTIF('U11B.F'!A:CP,Admin!$A361)</f>
        <v>2</v>
      </c>
    </row>
    <row r="362" spans="1:9" ht="15" thickBot="1" x14ac:dyDescent="0.4">
      <c r="A362">
        <f>Athletes!Q68</f>
        <v>461</v>
      </c>
      <c r="B362" t="str">
        <f>Athletes!R68</f>
        <v>U11B</v>
      </c>
      <c r="C362" t="str">
        <f>Athletes!S68</f>
        <v>U11B PR</v>
      </c>
      <c r="D362" t="str">
        <f>Athletes!T68</f>
        <v>Oscar</v>
      </c>
      <c r="E362" t="str">
        <f>Athletes!U68</f>
        <v>Isaacs</v>
      </c>
      <c r="F362" s="8" t="s">
        <v>15</v>
      </c>
      <c r="G362" s="96">
        <f>COUNTIF('U11B.Tr'!A:Q,Admin!$A362)</f>
        <v>0</v>
      </c>
      <c r="H362" s="96">
        <f>COUNTIF('U11B.Relay'!A:R,Admin!$A362)</f>
        <v>0</v>
      </c>
      <c r="I362" s="96">
        <f>COUNTIF('U11B.F'!A:CP,Admin!$A362)</f>
        <v>0</v>
      </c>
    </row>
    <row r="363" spans="1:9" ht="15" thickBot="1" x14ac:dyDescent="0.4">
      <c r="A363">
        <f>Athletes!Q69</f>
        <v>462</v>
      </c>
      <c r="B363" t="str">
        <f>Athletes!R69</f>
        <v>U11B</v>
      </c>
      <c r="C363" t="str">
        <f>Athletes!S69</f>
        <v>U11B PR</v>
      </c>
      <c r="D363" t="str">
        <f>Athletes!T69</f>
        <v>Ruben</v>
      </c>
      <c r="E363" t="str">
        <f>Athletes!U69</f>
        <v>Sharkey</v>
      </c>
      <c r="F363" s="8" t="s">
        <v>15</v>
      </c>
      <c r="G363" s="96">
        <f>COUNTIF('U11B.Tr'!A:Q,Admin!$A363)</f>
        <v>0</v>
      </c>
      <c r="H363" s="96">
        <f>COUNTIF('U11B.Relay'!A:R,Admin!$A363)</f>
        <v>0</v>
      </c>
      <c r="I363" s="96">
        <f>COUNTIF('U11B.F'!A:CP,Admin!$A363)</f>
        <v>0</v>
      </c>
    </row>
    <row r="364" spans="1:9" ht="15" thickBot="1" x14ac:dyDescent="0.4">
      <c r="A364">
        <f>Athletes!Q70</f>
        <v>463</v>
      </c>
      <c r="B364" t="str">
        <f>Athletes!R70</f>
        <v>U11B</v>
      </c>
      <c r="C364" t="str">
        <f>Athletes!S70</f>
        <v>U11B PR</v>
      </c>
      <c r="D364" t="str">
        <f>Athletes!T70</f>
        <v>Rupert</v>
      </c>
      <c r="E364" t="str">
        <f>Athletes!U70</f>
        <v>Lawes</v>
      </c>
      <c r="F364" s="8" t="s">
        <v>15</v>
      </c>
      <c r="G364" s="96">
        <f>COUNTIF('U11B.Tr'!A:Q,Admin!$A364)</f>
        <v>0</v>
      </c>
      <c r="H364" s="96">
        <f>COUNTIF('U11B.Relay'!A:R,Admin!$A364)</f>
        <v>0</v>
      </c>
      <c r="I364" s="96">
        <f>COUNTIF('U11B.F'!A:CP,Admin!$A364)</f>
        <v>0</v>
      </c>
    </row>
    <row r="365" spans="1:9" ht="15" thickBot="1" x14ac:dyDescent="0.4">
      <c r="A365">
        <f>Athletes!Q71</f>
        <v>464</v>
      </c>
      <c r="B365" t="str">
        <f>Athletes!R71</f>
        <v>U11B</v>
      </c>
      <c r="C365" t="str">
        <f>Athletes!S71</f>
        <v>U11B PR</v>
      </c>
      <c r="D365" t="str">
        <f>Athletes!T71</f>
        <v>Ryder</v>
      </c>
      <c r="E365" t="str">
        <f>Athletes!U71</f>
        <v>Savage</v>
      </c>
      <c r="F365" s="8" t="s">
        <v>15</v>
      </c>
      <c r="G365" s="96">
        <f>COUNTIF('U11B.Tr'!A:Q,Admin!$A365)</f>
        <v>1</v>
      </c>
      <c r="H365" s="96">
        <f>COUNTIF('U11B.Relay'!A:R,Admin!$A365)</f>
        <v>1</v>
      </c>
      <c r="I365" s="96">
        <f>COUNTIF('U11B.F'!A:CP,Admin!$A365)</f>
        <v>3</v>
      </c>
    </row>
    <row r="366" spans="1:9" ht="15" thickBot="1" x14ac:dyDescent="0.4">
      <c r="A366">
        <f>Athletes!Q72</f>
        <v>465</v>
      </c>
      <c r="B366" t="str">
        <f>Athletes!R72</f>
        <v>U11B</v>
      </c>
      <c r="C366" t="str">
        <f>Athletes!S72</f>
        <v>U11B PR</v>
      </c>
      <c r="D366" t="str">
        <f>Athletes!T72</f>
        <v>Theo</v>
      </c>
      <c r="E366" t="str">
        <f>Athletes!U72</f>
        <v>Hawes</v>
      </c>
      <c r="F366" s="8" t="s">
        <v>15</v>
      </c>
      <c r="G366" s="96">
        <f>COUNTIF('U11B.Tr'!A:Q,Admin!$A366)</f>
        <v>0</v>
      </c>
      <c r="H366" s="96">
        <f>COUNTIF('U11B.Relay'!A:R,Admin!$A366)</f>
        <v>0</v>
      </c>
      <c r="I366" s="96">
        <f>COUNTIF('U11B.F'!A:CP,Admin!$A366)</f>
        <v>0</v>
      </c>
    </row>
    <row r="367" spans="1:9" ht="15" thickBot="1" x14ac:dyDescent="0.4">
      <c r="A367">
        <f>Athletes!Q73</f>
        <v>466</v>
      </c>
      <c r="B367" t="str">
        <f>Athletes!R73</f>
        <v>U11B</v>
      </c>
      <c r="C367" t="str">
        <f>Athletes!S73</f>
        <v>U11B PR</v>
      </c>
      <c r="D367" t="str">
        <f>Athletes!T73</f>
        <v>William</v>
      </c>
      <c r="E367" t="str">
        <f>Athletes!U73</f>
        <v>Gomes</v>
      </c>
      <c r="F367" s="8" t="s">
        <v>15</v>
      </c>
      <c r="G367" s="96">
        <f>COUNTIF('U11B.Tr'!A:Q,Admin!$A367)</f>
        <v>0</v>
      </c>
      <c r="H367" s="96">
        <f>COUNTIF('U11B.Relay'!A:R,Admin!$A367)</f>
        <v>0</v>
      </c>
      <c r="I367" s="96">
        <f>COUNTIF('U11B.F'!A:CP,Admin!$A367)</f>
        <v>0</v>
      </c>
    </row>
    <row r="368" spans="1:9" ht="15" thickBot="1" x14ac:dyDescent="0.4">
      <c r="A368">
        <f>Athletes!Q74</f>
        <v>467</v>
      </c>
      <c r="B368" t="str">
        <f>Athletes!R74</f>
        <v>U11B</v>
      </c>
      <c r="C368" t="str">
        <f>Athletes!S74</f>
        <v>U11B PR</v>
      </c>
      <c r="D368" t="str">
        <f>Athletes!T74</f>
        <v>Zach</v>
      </c>
      <c r="E368" t="str">
        <f>Athletes!U74</f>
        <v>Nixon</v>
      </c>
      <c r="F368" s="8" t="s">
        <v>15</v>
      </c>
      <c r="G368" s="96">
        <f>COUNTIF('U11B.Tr'!A:Q,Admin!$A368)</f>
        <v>0</v>
      </c>
      <c r="H368" s="96">
        <f>COUNTIF('U11B.Relay'!A:R,Admin!$A368)</f>
        <v>0</v>
      </c>
      <c r="I368" s="96">
        <f>COUNTIF('U11B.F'!A:CP,Admin!$A368)</f>
        <v>0</v>
      </c>
    </row>
    <row r="369" spans="1:9" ht="15" thickBot="1" x14ac:dyDescent="0.4">
      <c r="A369">
        <f>Athletes!Q75</f>
        <v>468</v>
      </c>
      <c r="B369" t="str">
        <f>Athletes!R75</f>
        <v>U11B</v>
      </c>
      <c r="C369" t="str">
        <f>Athletes!S75</f>
        <v>U11B PR</v>
      </c>
      <c r="D369" t="str">
        <f>Athletes!T75</f>
        <v>Zachary</v>
      </c>
      <c r="E369" t="str">
        <f>Athletes!U75</f>
        <v>Belviso</v>
      </c>
      <c r="F369" s="8" t="s">
        <v>15</v>
      </c>
      <c r="G369" s="96">
        <f>COUNTIF('U11B.Tr'!A:Q,Admin!$A369)</f>
        <v>0</v>
      </c>
      <c r="H369" s="96">
        <f>COUNTIF('U11B.Relay'!A:R,Admin!$A369)</f>
        <v>0</v>
      </c>
      <c r="I369" s="96">
        <f>COUNTIF('U11B.F'!A:CP,Admin!$A369)</f>
        <v>0</v>
      </c>
    </row>
    <row r="370" spans="1:9" ht="15" thickBot="1" x14ac:dyDescent="0.4">
      <c r="A370">
        <f>Athletes!Q76</f>
        <v>469</v>
      </c>
      <c r="B370" t="str">
        <f>Athletes!R76</f>
        <v>U11B</v>
      </c>
      <c r="C370" t="str">
        <f>Athletes!S76</f>
        <v>U11B PR</v>
      </c>
      <c r="D370" t="str">
        <f>Athletes!T76</f>
        <v xml:space="preserve">Finley </v>
      </c>
      <c r="E370" t="str">
        <f>Athletes!U76</f>
        <v>Kenyon</v>
      </c>
      <c r="F370" s="8" t="s">
        <v>15</v>
      </c>
      <c r="G370" s="96">
        <f>COUNTIF('U11B.Tr'!A:Q,Admin!$A370)</f>
        <v>0</v>
      </c>
      <c r="H370" s="96">
        <f>COUNTIF('U11B.Relay'!A:R,Admin!$A370)</f>
        <v>0</v>
      </c>
      <c r="I370" s="96">
        <f>COUNTIF('U11B.F'!A:CP,Admin!$A370)</f>
        <v>0</v>
      </c>
    </row>
    <row r="371" spans="1:9" ht="15" thickBot="1" x14ac:dyDescent="0.4">
      <c r="A371">
        <f>Athletes!Q77</f>
        <v>470</v>
      </c>
      <c r="B371" t="str">
        <f>Athletes!R77</f>
        <v>U11B</v>
      </c>
      <c r="C371" t="str">
        <f>Athletes!S77</f>
        <v>U11B PR</v>
      </c>
      <c r="D371" t="str">
        <f>Athletes!T77</f>
        <v>Christopher</v>
      </c>
      <c r="E371" t="str">
        <f>Athletes!U77</f>
        <v>Lay</v>
      </c>
      <c r="F371" s="8" t="s">
        <v>15</v>
      </c>
      <c r="G371" s="96">
        <f>COUNTIF('U11B.Tr'!A:Q,Admin!$A371)</f>
        <v>0</v>
      </c>
      <c r="H371" s="96">
        <f>COUNTIF('U11B.Relay'!A:R,Admin!$A371)</f>
        <v>0</v>
      </c>
      <c r="I371" s="96">
        <f>COUNTIF('U11B.F'!A:CP,Admin!$A371)</f>
        <v>0</v>
      </c>
    </row>
    <row r="372" spans="1:9" ht="15" thickBot="1" x14ac:dyDescent="0.4">
      <c r="A372">
        <f>Athletes!Q78</f>
        <v>471</v>
      </c>
      <c r="B372" t="str">
        <f>Athletes!R78</f>
        <v>U11B</v>
      </c>
      <c r="C372" t="str">
        <f>Athletes!S78</f>
        <v>U11B PR</v>
      </c>
      <c r="D372" t="str">
        <f>Athletes!T78</f>
        <v xml:space="preserve">Henry </v>
      </c>
      <c r="E372" t="str">
        <f>Athletes!U78</f>
        <v>Jackson</v>
      </c>
      <c r="F372" s="8" t="s">
        <v>15</v>
      </c>
      <c r="G372" s="96">
        <f>COUNTIF('U11B.Tr'!A:Q,Admin!$A372)</f>
        <v>1</v>
      </c>
      <c r="H372" s="96">
        <f>COUNTIF('U11B.Relay'!A:R,Admin!$A372)</f>
        <v>1</v>
      </c>
      <c r="I372" s="96">
        <f>COUNTIF('U11B.F'!A:CP,Admin!$A372)</f>
        <v>3</v>
      </c>
    </row>
    <row r="373" spans="1:9" ht="15" thickBot="1" x14ac:dyDescent="0.4">
      <c r="A373">
        <f>Athletes!Q79</f>
        <v>472</v>
      </c>
      <c r="B373" t="str">
        <f>Athletes!R79</f>
        <v>U11B</v>
      </c>
      <c r="C373" t="str">
        <f>Athletes!S79</f>
        <v>U11B PR</v>
      </c>
      <c r="D373" t="str">
        <f>Athletes!T79</f>
        <v>Leo</v>
      </c>
      <c r="E373" t="str">
        <f>Athletes!U79</f>
        <v>Dale</v>
      </c>
      <c r="F373" s="8" t="s">
        <v>15</v>
      </c>
      <c r="G373" s="96">
        <f>COUNTIF('U11B.Tr'!A:Q,Admin!$A373)</f>
        <v>0</v>
      </c>
      <c r="H373" s="96">
        <f>COUNTIF('U11B.Relay'!A:R,Admin!$A373)</f>
        <v>0</v>
      </c>
      <c r="I373" s="96">
        <f>COUNTIF('U11B.F'!A:CP,Admin!$A373)</f>
        <v>0</v>
      </c>
    </row>
    <row r="374" spans="1:9" ht="15" thickBot="1" x14ac:dyDescent="0.4">
      <c r="A374">
        <f>Athletes!Q80</f>
        <v>473</v>
      </c>
      <c r="B374" t="str">
        <f>Athletes!R80</f>
        <v>U11B</v>
      </c>
      <c r="C374" t="str">
        <f>Athletes!S80</f>
        <v>U11B PR</v>
      </c>
      <c r="D374" t="str">
        <f>Athletes!T80</f>
        <v>Max</v>
      </c>
      <c r="E374" t="str">
        <f>Athletes!U80</f>
        <v>Woods</v>
      </c>
      <c r="F374" s="8" t="s">
        <v>15</v>
      </c>
      <c r="G374" s="96">
        <f>COUNTIF('U11B.Tr'!A:Q,Admin!$A374)</f>
        <v>0</v>
      </c>
      <c r="H374" s="96">
        <f>COUNTIF('U11B.Relay'!A:R,Admin!$A374)</f>
        <v>0</v>
      </c>
      <c r="I374" s="96">
        <f>COUNTIF('U11B.F'!A:CP,Admin!$A374)</f>
        <v>0</v>
      </c>
    </row>
    <row r="375" spans="1:9" ht="15" thickBot="1" x14ac:dyDescent="0.4">
      <c r="A375">
        <f>Athletes!Q81</f>
        <v>474</v>
      </c>
      <c r="B375" t="str">
        <f>Athletes!R81</f>
        <v>U11B</v>
      </c>
      <c r="C375" t="str">
        <f>Athletes!S81</f>
        <v>U11B PR</v>
      </c>
      <c r="D375" t="str">
        <f>Athletes!T81</f>
        <v>Oliver</v>
      </c>
      <c r="E375" t="str">
        <f>Athletes!U81</f>
        <v>Hanney</v>
      </c>
      <c r="F375" s="8" t="s">
        <v>15</v>
      </c>
      <c r="G375" s="96">
        <f>COUNTIF('U11B.Tr'!A:Q,Admin!$A375)</f>
        <v>1</v>
      </c>
      <c r="H375" s="96">
        <f>COUNTIF('U11B.Relay'!A:R,Admin!$A375)</f>
        <v>1</v>
      </c>
      <c r="I375" s="96">
        <f>COUNTIF('U11B.F'!A:CP,Admin!$A375)</f>
        <v>3</v>
      </c>
    </row>
    <row r="376" spans="1:9" ht="15" thickBot="1" x14ac:dyDescent="0.4">
      <c r="A376">
        <f>Athletes!Q82</f>
        <v>475</v>
      </c>
      <c r="B376" t="str">
        <f>Athletes!R82</f>
        <v>U11B</v>
      </c>
      <c r="C376" t="str">
        <f>Athletes!S82</f>
        <v>U11B PR</v>
      </c>
      <c r="D376" t="str">
        <f>Athletes!T82</f>
        <v>Robbie</v>
      </c>
      <c r="E376" t="str">
        <f>Athletes!U82</f>
        <v>Hull</v>
      </c>
      <c r="F376" s="8" t="s">
        <v>15</v>
      </c>
      <c r="G376" s="96">
        <f>COUNTIF('U11B.Tr'!A:Q,Admin!$A376)</f>
        <v>1</v>
      </c>
      <c r="H376" s="96">
        <f>COUNTIF('U11B.Relay'!A:R,Admin!$A376)</f>
        <v>1</v>
      </c>
      <c r="I376" s="96">
        <f>COUNTIF('U11B.F'!A:CP,Admin!$A376)</f>
        <v>3</v>
      </c>
    </row>
    <row r="377" spans="1:9" ht="15" thickBot="1" x14ac:dyDescent="0.4">
      <c r="A377">
        <f>Athletes!Q83</f>
        <v>476</v>
      </c>
      <c r="B377" t="str">
        <f>Athletes!R83</f>
        <v>U11B</v>
      </c>
      <c r="C377" t="str">
        <f>Athletes!S83</f>
        <v>U11B PR</v>
      </c>
      <c r="D377" t="str">
        <f>Athletes!T83</f>
        <v>Robert</v>
      </c>
      <c r="E377" t="str">
        <f>Athletes!U83</f>
        <v>Lay</v>
      </c>
      <c r="F377" s="8" t="s">
        <v>15</v>
      </c>
      <c r="G377" s="96">
        <f>COUNTIF('U11B.Tr'!A:Q,Admin!$A377)</f>
        <v>0</v>
      </c>
      <c r="H377" s="96">
        <f>COUNTIF('U11B.Relay'!A:R,Admin!$A377)</f>
        <v>0</v>
      </c>
      <c r="I377" s="96">
        <f>COUNTIF('U11B.F'!A:CP,Admin!$A377)</f>
        <v>0</v>
      </c>
    </row>
    <row r="378" spans="1:9" ht="15" thickBot="1" x14ac:dyDescent="0.4">
      <c r="A378">
        <f>Athletes!Q84</f>
        <v>477</v>
      </c>
      <c r="B378" t="str">
        <f>Athletes!R84</f>
        <v>U11B</v>
      </c>
      <c r="C378" t="str">
        <f>Athletes!S84</f>
        <v>U11B PR</v>
      </c>
      <c r="D378" t="str">
        <f>Athletes!T84</f>
        <v>Ronan</v>
      </c>
      <c r="E378" t="str">
        <f>Athletes!U84</f>
        <v>Maguire</v>
      </c>
      <c r="F378" s="8" t="s">
        <v>15</v>
      </c>
      <c r="G378" s="96">
        <f>COUNTIF('U11B.Tr'!A:Q,Admin!$A378)</f>
        <v>0</v>
      </c>
      <c r="H378" s="96">
        <f>COUNTIF('U11B.Relay'!A:R,Admin!$A378)</f>
        <v>0</v>
      </c>
      <c r="I378" s="96">
        <f>COUNTIF('U11B.F'!A:CP,Admin!$A378)</f>
        <v>0</v>
      </c>
    </row>
    <row r="379" spans="1:9" ht="15" thickBot="1" x14ac:dyDescent="0.4">
      <c r="A379">
        <f>Athletes!Q85</f>
        <v>478</v>
      </c>
      <c r="B379" t="str">
        <f>Athletes!R85</f>
        <v>U11B</v>
      </c>
      <c r="C379" t="str">
        <f>Athletes!S85</f>
        <v>U11B PR</v>
      </c>
      <c r="D379" t="str">
        <f>Athletes!T85</f>
        <v>Shayon</v>
      </c>
      <c r="E379" t="str">
        <f>Athletes!U85</f>
        <v>Butler</v>
      </c>
      <c r="F379" s="8" t="s">
        <v>15</v>
      </c>
      <c r="G379" s="96">
        <f>COUNTIF('U11B.Tr'!A:Q,Admin!$A379)</f>
        <v>1</v>
      </c>
      <c r="H379" s="96">
        <f>COUNTIF('U11B.Relay'!A:R,Admin!$A379)</f>
        <v>1</v>
      </c>
      <c r="I379" s="96">
        <f>COUNTIF('U11B.F'!A:CP,Admin!$A379)</f>
        <v>3</v>
      </c>
    </row>
    <row r="380" spans="1:9" ht="15" thickBot="1" x14ac:dyDescent="0.4">
      <c r="A380">
        <f>Athletes!Q86</f>
        <v>479</v>
      </c>
      <c r="B380" t="str">
        <f>Athletes!R86</f>
        <v>U11B</v>
      </c>
      <c r="C380" t="str">
        <f>Athletes!S86</f>
        <v>U11B PR</v>
      </c>
      <c r="D380" t="str">
        <f>Athletes!T86</f>
        <v>Toby</v>
      </c>
      <c r="E380" t="str">
        <f>Athletes!U86</f>
        <v>King</v>
      </c>
      <c r="F380" s="8" t="s">
        <v>15</v>
      </c>
      <c r="G380" s="96">
        <f>COUNTIF('U11B.Tr'!A:Q,Admin!$A380)</f>
        <v>1</v>
      </c>
      <c r="H380" s="96">
        <f>COUNTIF('U11B.Relay'!A:R,Admin!$A380)</f>
        <v>1</v>
      </c>
      <c r="I380" s="96">
        <f>COUNTIF('U11B.F'!A:CP,Admin!$A380)</f>
        <v>1</v>
      </c>
    </row>
    <row r="381" spans="1:9" ht="15" thickBot="1" x14ac:dyDescent="0.4">
      <c r="A381">
        <f>Athletes!Q87</f>
        <v>480</v>
      </c>
      <c r="B381" t="str">
        <f>Athletes!R87</f>
        <v>U11B</v>
      </c>
      <c r="C381" t="str">
        <f>Athletes!S87</f>
        <v>U11B PR</v>
      </c>
      <c r="D381" t="str">
        <f>Athletes!T87</f>
        <v xml:space="preserve">Adam </v>
      </c>
      <c r="E381" t="str">
        <f>Athletes!U87</f>
        <v>Boo</v>
      </c>
      <c r="F381" s="8" t="s">
        <v>15</v>
      </c>
      <c r="G381" s="96">
        <f>COUNTIF('U11B.Tr'!A:Q,Admin!$A381)</f>
        <v>1</v>
      </c>
      <c r="H381" s="96">
        <f>COUNTIF('U11B.Relay'!A:R,Admin!$A381)</f>
        <v>1</v>
      </c>
      <c r="I381" s="96">
        <f>COUNTIF('U11B.F'!A:CP,Admin!$A381)</f>
        <v>3</v>
      </c>
    </row>
    <row r="382" spans="1:9" ht="15" thickBot="1" x14ac:dyDescent="0.4">
      <c r="A382">
        <f>Athletes!Q88</f>
        <v>481</v>
      </c>
      <c r="B382" t="str">
        <f>Athletes!R88</f>
        <v>U15B</v>
      </c>
      <c r="C382" t="str">
        <f>Athletes!S88</f>
        <v>U15B PR</v>
      </c>
      <c r="D382" t="str">
        <f>Athletes!T88</f>
        <v>Ben</v>
      </c>
      <c r="E382" t="str">
        <f>Athletes!U88</f>
        <v>Harrington</v>
      </c>
      <c r="F382" s="8" t="s">
        <v>15</v>
      </c>
      <c r="G382" s="96">
        <f>COUNTIF('U15B.Tr'!A:AB,Admin!$A382)</f>
        <v>0</v>
      </c>
      <c r="H382" s="96">
        <f>COUNTIF('U15.Relay'!A:AC,Admin!$A382)</f>
        <v>0</v>
      </c>
      <c r="I382" s="96">
        <f>COUNTIF('U15B.F'!A:CP,Admin!$A382)</f>
        <v>0</v>
      </c>
    </row>
    <row r="383" spans="1:9" ht="15" thickBot="1" x14ac:dyDescent="0.4">
      <c r="A383">
        <f>Athletes!Q89</f>
        <v>482</v>
      </c>
      <c r="B383" t="str">
        <f>Athletes!R89</f>
        <v>U15B</v>
      </c>
      <c r="C383" t="str">
        <f>Athletes!S89</f>
        <v>U15B PR</v>
      </c>
      <c r="D383" t="str">
        <f>Athletes!T89</f>
        <v>Charlie</v>
      </c>
      <c r="E383" t="str">
        <f>Athletes!U89</f>
        <v>stevens</v>
      </c>
      <c r="F383" s="8" t="s">
        <v>15</v>
      </c>
      <c r="G383" s="96">
        <f>COUNTIF('U15B.Tr'!A:AB,Admin!$A383)</f>
        <v>1</v>
      </c>
      <c r="H383" s="96">
        <f>COUNTIF('U15.Relay'!A:AC,Admin!$A383)</f>
        <v>1</v>
      </c>
      <c r="I383" s="96">
        <f>COUNTIF('U15B.F'!A:CP,Admin!$A383)</f>
        <v>3</v>
      </c>
    </row>
    <row r="384" spans="1:9" ht="15" thickBot="1" x14ac:dyDescent="0.4">
      <c r="A384">
        <f>Athletes!Q90</f>
        <v>483</v>
      </c>
      <c r="B384" t="str">
        <f>Athletes!R90</f>
        <v>U15B</v>
      </c>
      <c r="C384" t="str">
        <f>Athletes!S90</f>
        <v>U15B PR</v>
      </c>
      <c r="D384" t="str">
        <f>Athletes!T90</f>
        <v>Fletcher</v>
      </c>
      <c r="E384" t="str">
        <f>Athletes!U90</f>
        <v>Sherren</v>
      </c>
      <c r="F384" s="8" t="s">
        <v>15</v>
      </c>
      <c r="G384" s="96">
        <f>COUNTIF('U15B.Tr'!A:AB,Admin!$A384)</f>
        <v>2</v>
      </c>
      <c r="H384" s="96">
        <f>COUNTIF('U15.Relay'!A:AC,Admin!$A384)</f>
        <v>0</v>
      </c>
      <c r="I384" s="96">
        <f>COUNTIF('U15B.F'!A:CP,Admin!$A384)</f>
        <v>0</v>
      </c>
    </row>
    <row r="385" spans="1:9" ht="15" thickBot="1" x14ac:dyDescent="0.4">
      <c r="A385">
        <f>Athletes!Q91</f>
        <v>484</v>
      </c>
      <c r="B385" t="str">
        <f>Athletes!R91</f>
        <v>U15B</v>
      </c>
      <c r="C385" t="str">
        <f>Athletes!S91</f>
        <v>U15B PR</v>
      </c>
      <c r="D385" t="str">
        <f>Athletes!T91</f>
        <v>Jonathan</v>
      </c>
      <c r="E385" t="str">
        <f>Athletes!U91</f>
        <v>wilbert</v>
      </c>
      <c r="F385" s="8" t="s">
        <v>15</v>
      </c>
      <c r="G385" s="96">
        <f>COUNTIF('U15B.Tr'!A:AB,Admin!$A385)</f>
        <v>0</v>
      </c>
      <c r="H385" s="96">
        <f>COUNTIF('U15.Relay'!A:AC,Admin!$A385)</f>
        <v>0</v>
      </c>
      <c r="I385" s="96">
        <f>COUNTIF('U15B.F'!A:CP,Admin!$A385)</f>
        <v>0</v>
      </c>
    </row>
    <row r="386" spans="1:9" ht="15" thickBot="1" x14ac:dyDescent="0.4">
      <c r="A386">
        <f>Athletes!Q92</f>
        <v>485</v>
      </c>
      <c r="B386" t="str">
        <f>Athletes!R92</f>
        <v>U15B</v>
      </c>
      <c r="C386" t="str">
        <f>Athletes!S92</f>
        <v>U15B PR</v>
      </c>
      <c r="D386" t="str">
        <f>Athletes!T92</f>
        <v>Sam</v>
      </c>
      <c r="E386" t="str">
        <f>Athletes!U92</f>
        <v>Vest</v>
      </c>
      <c r="F386" s="8" t="s">
        <v>15</v>
      </c>
      <c r="G386" s="96">
        <f>COUNTIF('U15B.Tr'!A:AB,Admin!$A386)</f>
        <v>0</v>
      </c>
      <c r="H386" s="96">
        <f>COUNTIF('U15.Relay'!A:AC,Admin!$A386)</f>
        <v>0</v>
      </c>
      <c r="I386" s="96">
        <f>COUNTIF('U15B.F'!A:CP,Admin!$A386)</f>
        <v>0</v>
      </c>
    </row>
    <row r="387" spans="1:9" ht="15" thickBot="1" x14ac:dyDescent="0.4">
      <c r="A387">
        <f>Athletes!Q93</f>
        <v>486</v>
      </c>
      <c r="B387" t="str">
        <f>Athletes!R93</f>
        <v>U15B</v>
      </c>
      <c r="C387" t="str">
        <f>Athletes!S93</f>
        <v>U15B PR</v>
      </c>
      <c r="D387" t="str">
        <f>Athletes!T93</f>
        <v>Theo</v>
      </c>
      <c r="E387" t="str">
        <f>Athletes!U93</f>
        <v>stevens</v>
      </c>
      <c r="F387" s="8" t="s">
        <v>15</v>
      </c>
      <c r="G387" s="96">
        <f>COUNTIF('U15B.Tr'!A:AB,Admin!$A387)</f>
        <v>0</v>
      </c>
      <c r="H387" s="96">
        <f>COUNTIF('U15.Relay'!A:AC,Admin!$A387)</f>
        <v>1</v>
      </c>
      <c r="I387" s="96">
        <f>COUNTIF('U15B.F'!A:CP,Admin!$A387)</f>
        <v>3</v>
      </c>
    </row>
    <row r="388" spans="1:9" ht="15" thickBot="1" x14ac:dyDescent="0.4">
      <c r="A388">
        <f>Athletes!Q94</f>
        <v>487</v>
      </c>
      <c r="B388" t="str">
        <f>Athletes!R94</f>
        <v>U15G</v>
      </c>
      <c r="C388" t="str">
        <f>Athletes!S94</f>
        <v>U15G PR</v>
      </c>
      <c r="D388" t="str">
        <f>Athletes!T94</f>
        <v>Chloe</v>
      </c>
      <c r="E388" t="str">
        <f>Athletes!U94</f>
        <v>Lever</v>
      </c>
      <c r="F388" s="8" t="s">
        <v>15</v>
      </c>
      <c r="G388" s="96">
        <f>COUNTIF('U15G.Tr'!A:AB,Admin!$A388)</f>
        <v>2</v>
      </c>
      <c r="H388" s="96">
        <f>COUNTIF('U15.Relay'!A:AC,Admin!$A388)</f>
        <v>1</v>
      </c>
      <c r="I388" s="96">
        <f>COUNTIF('U15G.F'!A:CP,Admin!$A388)</f>
        <v>2</v>
      </c>
    </row>
    <row r="389" spans="1:9" ht="15" thickBot="1" x14ac:dyDescent="0.4">
      <c r="A389">
        <f>Athletes!Q95</f>
        <v>488</v>
      </c>
      <c r="B389" t="str">
        <f>Athletes!R95</f>
        <v>U15G</v>
      </c>
      <c r="C389" t="str">
        <f>Athletes!S95</f>
        <v>U15G PR</v>
      </c>
      <c r="D389" t="str">
        <f>Athletes!T95</f>
        <v>Ella</v>
      </c>
      <c r="E389" t="str">
        <f>Athletes!U95</f>
        <v>Williamson</v>
      </c>
      <c r="F389" s="8" t="s">
        <v>15</v>
      </c>
      <c r="G389" s="96">
        <f>COUNTIF('U15G.Tr'!A:AB,Admin!$A389)</f>
        <v>0</v>
      </c>
      <c r="H389" s="96">
        <f>COUNTIF('U15.Relay'!A:AC,Admin!$A389)</f>
        <v>0</v>
      </c>
      <c r="I389" s="96">
        <f>COUNTIF('U15G.F'!A:CP,Admin!$A389)</f>
        <v>0</v>
      </c>
    </row>
    <row r="390" spans="1:9" ht="15" thickBot="1" x14ac:dyDescent="0.4">
      <c r="A390">
        <f>Athletes!Q96</f>
        <v>489</v>
      </c>
      <c r="B390" t="str">
        <f>Athletes!R96</f>
        <v>U15G</v>
      </c>
      <c r="C390" t="str">
        <f>Athletes!S96</f>
        <v>U15G PR</v>
      </c>
      <c r="D390" t="str">
        <f>Athletes!T96</f>
        <v>Erin</v>
      </c>
      <c r="E390" t="str">
        <f>Athletes!U96</f>
        <v>Syme</v>
      </c>
      <c r="F390" s="8" t="s">
        <v>15</v>
      </c>
      <c r="G390" s="96">
        <f>COUNTIF('U15G.Tr'!A:AB,Admin!$A390)</f>
        <v>1</v>
      </c>
      <c r="H390" s="96">
        <f>COUNTIF('U15.Relay'!A:AC,Admin!$A390)</f>
        <v>1</v>
      </c>
      <c r="I390" s="96">
        <f>COUNTIF('U15G.F'!A:CP,Admin!$A390)</f>
        <v>3</v>
      </c>
    </row>
    <row r="391" spans="1:9" ht="15" thickBot="1" x14ac:dyDescent="0.4">
      <c r="A391">
        <f>Athletes!Q97</f>
        <v>490</v>
      </c>
      <c r="B391" t="str">
        <f>Athletes!R97</f>
        <v>U15G</v>
      </c>
      <c r="C391" t="str">
        <f>Athletes!S97</f>
        <v>U15G PR</v>
      </c>
      <c r="D391" t="str">
        <f>Athletes!T97</f>
        <v>Isabella</v>
      </c>
      <c r="E391" t="str">
        <f>Athletes!U97</f>
        <v>Watson</v>
      </c>
      <c r="F391" s="8" t="s">
        <v>15</v>
      </c>
      <c r="G391" s="96">
        <f>COUNTIF('U15G.Tr'!A:AB,Admin!$A391)</f>
        <v>0</v>
      </c>
      <c r="H391" s="96">
        <f>COUNTIF('U15.Relay'!A:AC,Admin!$A391)</f>
        <v>0</v>
      </c>
      <c r="I391" s="96">
        <f>COUNTIF('U15G.F'!A:CP,Admin!$A391)</f>
        <v>0</v>
      </c>
    </row>
    <row r="392" spans="1:9" ht="15" thickBot="1" x14ac:dyDescent="0.4">
      <c r="A392">
        <f>Athletes!Q98</f>
        <v>491</v>
      </c>
      <c r="B392" t="str">
        <f>Athletes!R98</f>
        <v>U15G</v>
      </c>
      <c r="C392" t="str">
        <f>Athletes!S98</f>
        <v>U15G PR</v>
      </c>
      <c r="D392" t="str">
        <f>Athletes!T98</f>
        <v>Llana</v>
      </c>
      <c r="E392" t="str">
        <f>Athletes!U98</f>
        <v>Heppenstall</v>
      </c>
      <c r="F392" s="8" t="s">
        <v>15</v>
      </c>
      <c r="G392" s="96">
        <f>COUNTIF('U15G.Tr'!A:AB,Admin!$A392)</f>
        <v>1</v>
      </c>
      <c r="H392" s="96">
        <f>COUNTIF('U15.Relay'!A:AC,Admin!$A392)</f>
        <v>1</v>
      </c>
      <c r="I392" s="96">
        <f>COUNTIF('U15G.F'!A:CP,Admin!$A392)</f>
        <v>3</v>
      </c>
    </row>
    <row r="393" spans="1:9" ht="15" thickBot="1" x14ac:dyDescent="0.4">
      <c r="A393">
        <f>Athletes!Q99</f>
        <v>492</v>
      </c>
      <c r="B393" t="str">
        <f>Athletes!R99</f>
        <v>U15G</v>
      </c>
      <c r="C393" t="str">
        <f>Athletes!S99</f>
        <v>U15G PR</v>
      </c>
      <c r="D393" t="str">
        <f>Athletes!T99</f>
        <v>Phoebe</v>
      </c>
      <c r="E393" t="str">
        <f>Athletes!U99</f>
        <v>Mackay</v>
      </c>
      <c r="F393" s="8" t="s">
        <v>15</v>
      </c>
      <c r="G393" s="96">
        <f>COUNTIF('U15G.Tr'!A:AB,Admin!$A393)</f>
        <v>0</v>
      </c>
      <c r="H393" s="96">
        <f>COUNTIF('U15.Relay'!A:AC,Admin!$A393)</f>
        <v>0</v>
      </c>
      <c r="I393" s="96">
        <f>COUNTIF('U15G.F'!A:CP,Admin!$A393)</f>
        <v>0</v>
      </c>
    </row>
    <row r="394" spans="1:9" ht="15" thickBot="1" x14ac:dyDescent="0.4">
      <c r="A394">
        <f>Athletes!Q100</f>
        <v>493</v>
      </c>
      <c r="B394" t="str">
        <f>Athletes!R100</f>
        <v>U15B</v>
      </c>
      <c r="C394" t="str">
        <f>Athletes!S100</f>
        <v>U15B PR</v>
      </c>
      <c r="D394" t="str">
        <f>Athletes!T100</f>
        <v>Ruben</v>
      </c>
      <c r="E394" t="str">
        <f>Athletes!U100</f>
        <v>Turner</v>
      </c>
      <c r="F394" s="8" t="s">
        <v>15</v>
      </c>
      <c r="G394" s="96">
        <f>COUNTIF('U15B.Tr'!A:AB,Admin!$A394)</f>
        <v>0</v>
      </c>
      <c r="H394" s="96">
        <f>COUNTIF('U15.Relay'!A:AC,Admin!$A394)</f>
        <v>0</v>
      </c>
      <c r="I394" s="96">
        <f>COUNTIF('U15B.F'!A:CP,Admin!$A394)</f>
        <v>0</v>
      </c>
    </row>
    <row r="395" spans="1:9" ht="15" thickBot="1" x14ac:dyDescent="0.4">
      <c r="A395">
        <f>Athletes!Q101</f>
        <v>494</v>
      </c>
      <c r="B395" t="str">
        <f>Athletes!R101</f>
        <v>U15B</v>
      </c>
      <c r="C395" t="str">
        <f>Athletes!S101</f>
        <v>U15B PR</v>
      </c>
      <c r="D395" t="str">
        <f>Athletes!T101</f>
        <v>Finn</v>
      </c>
      <c r="E395" t="str">
        <f>Athletes!U101</f>
        <v>Reschreiter</v>
      </c>
      <c r="F395" s="8" t="s">
        <v>15</v>
      </c>
      <c r="G395" s="96">
        <f>COUNTIF('U15B.Tr'!A:AB,Admin!$A395)</f>
        <v>0</v>
      </c>
      <c r="H395" s="96">
        <f>COUNTIF('U15.Relay'!A:AC,Admin!$A395)</f>
        <v>0</v>
      </c>
      <c r="I395" s="96">
        <f>COUNTIF('U15B.F'!A:CP,Admin!$A395)</f>
        <v>0</v>
      </c>
    </row>
    <row r="396" spans="1:9" ht="15" thickBot="1" x14ac:dyDescent="0.4">
      <c r="A396">
        <f>Athletes!Q102</f>
        <v>495</v>
      </c>
      <c r="B396" t="str">
        <f>Athletes!R102</f>
        <v>U15B</v>
      </c>
      <c r="C396" t="str">
        <f>Athletes!S102</f>
        <v>U15B PR</v>
      </c>
      <c r="D396" t="str">
        <f>Athletes!T102</f>
        <v>Eli</v>
      </c>
      <c r="E396" t="str">
        <f>Athletes!U102</f>
        <v>Lamb</v>
      </c>
      <c r="F396" s="8" t="s">
        <v>15</v>
      </c>
      <c r="G396" s="96">
        <f>COUNTIF('U15B.Tr'!A:AB,Admin!$A396)</f>
        <v>0</v>
      </c>
      <c r="H396" s="96">
        <f>COUNTIF('U15.Relay'!A:AC,Admin!$A396)</f>
        <v>0</v>
      </c>
      <c r="I396" s="96">
        <f>COUNTIF('U15B.F'!A:CP,Admin!$A396)</f>
        <v>0</v>
      </c>
    </row>
    <row r="397" spans="1:9" ht="15" thickBot="1" x14ac:dyDescent="0.4">
      <c r="A397">
        <f>Athletes!Q103</f>
        <v>496</v>
      </c>
      <c r="B397" t="str">
        <f>Athletes!R103</f>
        <v>U15B</v>
      </c>
      <c r="C397" t="str">
        <f>Athletes!S103</f>
        <v>U15B PR</v>
      </c>
      <c r="D397" t="str">
        <f>Athletes!T103</f>
        <v>Owen</v>
      </c>
      <c r="E397" t="str">
        <f>Athletes!U103</f>
        <v>Maguire</v>
      </c>
      <c r="F397" s="8" t="s">
        <v>15</v>
      </c>
      <c r="G397" s="96">
        <f>COUNTIF('U15B.Tr'!A:AB,Admin!$A397)</f>
        <v>1</v>
      </c>
      <c r="H397" s="96">
        <f>COUNTIF('U15.Relay'!A:AC,Admin!$A397)</f>
        <v>0</v>
      </c>
      <c r="I397" s="96">
        <f>COUNTIF('U15B.F'!A:CP,Admin!$A397)</f>
        <v>3</v>
      </c>
    </row>
    <row r="398" spans="1:9" ht="15" thickBot="1" x14ac:dyDescent="0.4">
      <c r="A398">
        <f>Athletes!Q104</f>
        <v>497</v>
      </c>
      <c r="B398" t="str">
        <f>Athletes!R104</f>
        <v>U15B</v>
      </c>
      <c r="C398" t="str">
        <f>Athletes!S104</f>
        <v>U15B PR</v>
      </c>
      <c r="D398" t="str">
        <f>Athletes!T104</f>
        <v>Steven</v>
      </c>
      <c r="E398" t="str">
        <f>Athletes!U104</f>
        <v>Lay</v>
      </c>
      <c r="F398" s="8" t="s">
        <v>15</v>
      </c>
      <c r="G398" s="96">
        <f>COUNTIF('U15B.Tr'!A:AB,Admin!$A398)</f>
        <v>0</v>
      </c>
      <c r="H398" s="96">
        <f>COUNTIF('U15.Relay'!A:AC,Admin!$A398)</f>
        <v>0</v>
      </c>
      <c r="I398" s="96">
        <f>COUNTIF('U15B.F'!A:CP,Admin!$A398)</f>
        <v>0</v>
      </c>
    </row>
    <row r="399" spans="1:9" ht="15" thickBot="1" x14ac:dyDescent="0.4">
      <c r="A399">
        <f>Athletes!Q105</f>
        <v>498</v>
      </c>
      <c r="B399" t="str">
        <f>Athletes!R105</f>
        <v>U11G</v>
      </c>
      <c r="C399" t="str">
        <f>Athletes!S105</f>
        <v>U11G PR</v>
      </c>
      <c r="D399" t="str">
        <f>Athletes!T105</f>
        <v>Jessica</v>
      </c>
      <c r="E399" t="str">
        <f>Athletes!U105</f>
        <v>Frank</v>
      </c>
      <c r="F399" s="8" t="s">
        <v>15</v>
      </c>
      <c r="G399" s="96">
        <f>COUNTIF('U11G.Tr'!A:Q,Admin!$A399)</f>
        <v>1</v>
      </c>
      <c r="H399" s="96">
        <f>COUNTIF('U11G.Relay'!A:R,Admin!$A399)</f>
        <v>1</v>
      </c>
      <c r="I399" s="96">
        <f>COUNTIF('U11G.F'!A:CP,Admin!$A399)</f>
        <v>3</v>
      </c>
    </row>
    <row r="400" spans="1:9" ht="15" thickBot="1" x14ac:dyDescent="0.4">
      <c r="A400">
        <f>Athletes!Q106</f>
        <v>499</v>
      </c>
      <c r="B400" t="str">
        <f>Athletes!R106</f>
        <v>U11G</v>
      </c>
      <c r="C400" t="str">
        <f>Athletes!S106</f>
        <v>U11G PR</v>
      </c>
      <c r="D400" t="str">
        <f>Athletes!T106</f>
        <v>Meg</v>
      </c>
      <c r="E400" t="str">
        <f>Athletes!U106</f>
        <v>Johns</v>
      </c>
      <c r="F400" s="8" t="s">
        <v>15</v>
      </c>
      <c r="G400" s="96">
        <f>COUNTIF('U11G.Tr'!A:Q,Admin!$A400)</f>
        <v>0</v>
      </c>
      <c r="H400" s="96">
        <f>COUNTIF('U11G.Relay'!A:R,Admin!$A400)</f>
        <v>0</v>
      </c>
      <c r="I400" s="96">
        <f>COUNTIF('U11G.F'!A:CP,Admin!$A400)</f>
        <v>0</v>
      </c>
    </row>
    <row r="401" spans="1:9" ht="15" thickBot="1" x14ac:dyDescent="0.4">
      <c r="A401">
        <f>Athletes!Q107</f>
        <v>500</v>
      </c>
      <c r="B401" t="str">
        <f>Athletes!R107</f>
        <v>U11G</v>
      </c>
      <c r="C401" t="str">
        <f>Athletes!S107</f>
        <v>U11G PR</v>
      </c>
      <c r="D401" t="str">
        <f>Athletes!T107</f>
        <v>Millie</v>
      </c>
      <c r="E401" t="str">
        <f>Athletes!U107</f>
        <v>Macintyre</v>
      </c>
      <c r="F401" s="8" t="s">
        <v>15</v>
      </c>
      <c r="G401" s="96">
        <f>COUNTIF('U11G.Tr'!A:Q,Admin!$A401)</f>
        <v>1</v>
      </c>
      <c r="H401" s="96">
        <f>COUNTIF('U11G.Relay'!A:R,Admin!$A401)</f>
        <v>1</v>
      </c>
      <c r="I401" s="96">
        <f>COUNTIF('U11G.F'!A:CP,Admin!$A401)</f>
        <v>3</v>
      </c>
    </row>
    <row r="402" spans="1:9" ht="15" thickBot="1" x14ac:dyDescent="0.4">
      <c r="A402">
        <f>Athletes!V8</f>
        <v>501</v>
      </c>
      <c r="B402" t="str">
        <f>Athletes!W8</f>
        <v>U11G</v>
      </c>
      <c r="C402" t="str">
        <f>Athletes!X8</f>
        <v/>
      </c>
      <c r="D402">
        <f>Athletes!Y8</f>
        <v>0</v>
      </c>
      <c r="E402">
        <f>Athletes!Z8</f>
        <v>0</v>
      </c>
      <c r="F402" s="9" t="s">
        <v>18</v>
      </c>
      <c r="G402" s="96">
        <f>COUNTIF('U11G.Tr'!A:Q,Admin!$A402)</f>
        <v>0</v>
      </c>
      <c r="H402" s="96">
        <f>COUNTIF('U11G.Relay'!A:R,Admin!$A402)</f>
        <v>0</v>
      </c>
      <c r="I402" s="96">
        <f>COUNTIF('U11G.F'!A:CP,Admin!$A402)</f>
        <v>0</v>
      </c>
    </row>
    <row r="403" spans="1:9" ht="15" thickBot="1" x14ac:dyDescent="0.4">
      <c r="A403">
        <f>Athletes!V9</f>
        <v>502</v>
      </c>
      <c r="B403" t="str">
        <f>Athletes!W9</f>
        <v>U11G</v>
      </c>
      <c r="C403" t="str">
        <f>Athletes!X9</f>
        <v/>
      </c>
      <c r="D403">
        <f>Athletes!Y9</f>
        <v>0</v>
      </c>
      <c r="E403">
        <f>Athletes!Z9</f>
        <v>0</v>
      </c>
      <c r="F403" s="9" t="s">
        <v>18</v>
      </c>
      <c r="G403" s="96">
        <f>COUNTIF('U11G.Tr'!A:Q,Admin!$A403)</f>
        <v>0</v>
      </c>
      <c r="H403" s="96">
        <f>COUNTIF('U11G.Relay'!A:R,Admin!$A403)</f>
        <v>0</v>
      </c>
      <c r="I403" s="96">
        <f>COUNTIF('U11G.F'!A:CP,Admin!$A403)</f>
        <v>0</v>
      </c>
    </row>
    <row r="404" spans="1:9" ht="15" thickBot="1" x14ac:dyDescent="0.4">
      <c r="A404">
        <f>Athletes!V10</f>
        <v>503</v>
      </c>
      <c r="B404" t="str">
        <f>Athletes!W10</f>
        <v>U11G</v>
      </c>
      <c r="C404" t="str">
        <f>Athletes!X10</f>
        <v/>
      </c>
      <c r="D404">
        <f>Athletes!Y10</f>
        <v>0</v>
      </c>
      <c r="E404">
        <f>Athletes!Z10</f>
        <v>0</v>
      </c>
      <c r="F404" s="9" t="s">
        <v>18</v>
      </c>
      <c r="G404" s="96">
        <f>COUNTIF('U11G.Tr'!A:Q,Admin!$A404)</f>
        <v>0</v>
      </c>
      <c r="H404" s="96">
        <f>COUNTIF('U11G.Relay'!A:R,Admin!$A404)</f>
        <v>0</v>
      </c>
      <c r="I404" s="96">
        <f>COUNTIF('U11G.F'!A:CP,Admin!$A404)</f>
        <v>0</v>
      </c>
    </row>
    <row r="405" spans="1:9" ht="15" thickBot="1" x14ac:dyDescent="0.4">
      <c r="A405">
        <f>Athletes!V11</f>
        <v>504</v>
      </c>
      <c r="B405" t="str">
        <f>Athletes!W11</f>
        <v>U11G</v>
      </c>
      <c r="C405" t="str">
        <f>Athletes!X11</f>
        <v/>
      </c>
      <c r="D405">
        <f>Athletes!Y11</f>
        <v>0</v>
      </c>
      <c r="E405">
        <f>Athletes!Z11</f>
        <v>0</v>
      </c>
      <c r="F405" s="9" t="s">
        <v>18</v>
      </c>
      <c r="G405" s="96">
        <f>COUNTIF('U11G.Tr'!A:Q,Admin!$A405)</f>
        <v>0</v>
      </c>
      <c r="H405" s="96">
        <f>COUNTIF('U11G.Relay'!A:R,Admin!$A405)</f>
        <v>0</v>
      </c>
      <c r="I405" s="96">
        <f>COUNTIF('U11G.F'!A:CP,Admin!$A405)</f>
        <v>0</v>
      </c>
    </row>
    <row r="406" spans="1:9" ht="15" thickBot="1" x14ac:dyDescent="0.4">
      <c r="A406">
        <f>Athletes!V12</f>
        <v>505</v>
      </c>
      <c r="B406" t="str">
        <f>Athletes!W12</f>
        <v>U11G</v>
      </c>
      <c r="C406" t="str">
        <f>Athletes!X12</f>
        <v/>
      </c>
      <c r="D406">
        <f>Athletes!Y12</f>
        <v>0</v>
      </c>
      <c r="E406">
        <f>Athletes!Z12</f>
        <v>0</v>
      </c>
      <c r="F406" s="9" t="s">
        <v>18</v>
      </c>
      <c r="G406" s="96">
        <f>COUNTIF('U11G.Tr'!A:Q,Admin!$A406)</f>
        <v>0</v>
      </c>
      <c r="H406" s="96">
        <f>COUNTIF('U11G.Relay'!A:R,Admin!$A406)</f>
        <v>0</v>
      </c>
      <c r="I406" s="96">
        <f>COUNTIF('U11G.F'!A:CP,Admin!$A406)</f>
        <v>0</v>
      </c>
    </row>
    <row r="407" spans="1:9" ht="15" thickBot="1" x14ac:dyDescent="0.4">
      <c r="A407">
        <f>Athletes!V13</f>
        <v>506</v>
      </c>
      <c r="B407" t="str">
        <f>Athletes!W13</f>
        <v>U11G</v>
      </c>
      <c r="C407" t="str">
        <f>Athletes!X13</f>
        <v/>
      </c>
      <c r="D407">
        <f>Athletes!Y13</f>
        <v>0</v>
      </c>
      <c r="E407">
        <f>Athletes!Z13</f>
        <v>0</v>
      </c>
      <c r="F407" s="9" t="s">
        <v>18</v>
      </c>
      <c r="G407" s="96">
        <f>COUNTIF('U11G.Tr'!A:Q,Admin!$A407)</f>
        <v>0</v>
      </c>
      <c r="H407" s="96">
        <f>COUNTIF('U11G.Relay'!A:R,Admin!$A407)</f>
        <v>0</v>
      </c>
      <c r="I407" s="96">
        <f>COUNTIF('U11G.F'!A:CP,Admin!$A407)</f>
        <v>0</v>
      </c>
    </row>
    <row r="408" spans="1:9" ht="15" thickBot="1" x14ac:dyDescent="0.4">
      <c r="A408">
        <f>Athletes!V14</f>
        <v>507</v>
      </c>
      <c r="B408" t="str">
        <f>Athletes!W14</f>
        <v>U11G</v>
      </c>
      <c r="C408" t="str">
        <f>Athletes!X14</f>
        <v/>
      </c>
      <c r="D408">
        <f>Athletes!Y14</f>
        <v>0</v>
      </c>
      <c r="E408">
        <f>Athletes!Z14</f>
        <v>0</v>
      </c>
      <c r="F408" s="9" t="s">
        <v>18</v>
      </c>
      <c r="G408" s="96">
        <f>COUNTIF('U11G.Tr'!A:Q,Admin!$A408)</f>
        <v>0</v>
      </c>
      <c r="H408" s="96">
        <f>COUNTIF('U11G.Relay'!A:R,Admin!$A408)</f>
        <v>0</v>
      </c>
      <c r="I408" s="96">
        <f>COUNTIF('U11G.F'!A:CP,Admin!$A408)</f>
        <v>0</v>
      </c>
    </row>
    <row r="409" spans="1:9" ht="15" thickBot="1" x14ac:dyDescent="0.4">
      <c r="A409">
        <f>Athletes!V15</f>
        <v>508</v>
      </c>
      <c r="B409" t="str">
        <f>Athletes!W15</f>
        <v>U11G</v>
      </c>
      <c r="C409" t="str">
        <f>Athletes!X15</f>
        <v/>
      </c>
      <c r="D409">
        <f>Athletes!Y15</f>
        <v>0</v>
      </c>
      <c r="E409">
        <f>Athletes!Z15</f>
        <v>0</v>
      </c>
      <c r="F409" s="9" t="s">
        <v>18</v>
      </c>
      <c r="G409" s="96">
        <f>COUNTIF('U11G.Tr'!A:Q,Admin!$A409)</f>
        <v>0</v>
      </c>
      <c r="H409" s="96">
        <f>COUNTIF('U11G.Relay'!A:R,Admin!$A409)</f>
        <v>0</v>
      </c>
      <c r="I409" s="96">
        <f>COUNTIF('U11G.F'!A:CP,Admin!$A409)</f>
        <v>0</v>
      </c>
    </row>
    <row r="410" spans="1:9" ht="15" thickBot="1" x14ac:dyDescent="0.4">
      <c r="A410">
        <f>Athletes!V16</f>
        <v>509</v>
      </c>
      <c r="B410" t="str">
        <f>Athletes!W16</f>
        <v>U11G</v>
      </c>
      <c r="C410" t="str">
        <f>Athletes!X16</f>
        <v/>
      </c>
      <c r="D410">
        <f>Athletes!Y16</f>
        <v>0</v>
      </c>
      <c r="E410">
        <f>Athletes!Z16</f>
        <v>0</v>
      </c>
      <c r="F410" s="9" t="s">
        <v>18</v>
      </c>
      <c r="G410" s="96">
        <f>COUNTIF('U11G.Tr'!A:Q,Admin!$A410)</f>
        <v>0</v>
      </c>
      <c r="H410" s="96">
        <f>COUNTIF('U11G.Relay'!A:R,Admin!$A410)</f>
        <v>0</v>
      </c>
      <c r="I410" s="96">
        <f>COUNTIF('U11G.F'!A:CP,Admin!$A410)</f>
        <v>0</v>
      </c>
    </row>
    <row r="411" spans="1:9" ht="15" thickBot="1" x14ac:dyDescent="0.4">
      <c r="A411">
        <f>Athletes!V17</f>
        <v>510</v>
      </c>
      <c r="B411" t="str">
        <f>Athletes!W17</f>
        <v>U11G</v>
      </c>
      <c r="C411" t="str">
        <f>Athletes!X17</f>
        <v/>
      </c>
      <c r="D411">
        <f>Athletes!Y17</f>
        <v>0</v>
      </c>
      <c r="E411">
        <f>Athletes!Z17</f>
        <v>0</v>
      </c>
      <c r="F411" s="9" t="s">
        <v>18</v>
      </c>
      <c r="G411" s="96">
        <f>COUNTIF('U11G.Tr'!A:Q,Admin!$A411)</f>
        <v>0</v>
      </c>
      <c r="H411" s="96">
        <f>COUNTIF('U11G.Relay'!A:R,Admin!$A411)</f>
        <v>0</v>
      </c>
      <c r="I411" s="96">
        <f>COUNTIF('U11G.F'!A:CP,Admin!$A411)</f>
        <v>0</v>
      </c>
    </row>
    <row r="412" spans="1:9" ht="15" thickBot="1" x14ac:dyDescent="0.4">
      <c r="A412">
        <f>Athletes!V18</f>
        <v>511</v>
      </c>
      <c r="B412" t="str">
        <f>Athletes!W18</f>
        <v>U11G</v>
      </c>
      <c r="C412" t="str">
        <f>Athletes!X18</f>
        <v/>
      </c>
      <c r="D412">
        <f>Athletes!Y18</f>
        <v>0</v>
      </c>
      <c r="E412">
        <f>Athletes!Z18</f>
        <v>0</v>
      </c>
      <c r="F412" s="9" t="s">
        <v>18</v>
      </c>
      <c r="G412" s="96">
        <f>COUNTIF('U11G.Tr'!A:Q,Admin!$A412)</f>
        <v>0</v>
      </c>
      <c r="H412" s="96">
        <f>COUNTIF('U11G.Relay'!A:R,Admin!$A412)</f>
        <v>0</v>
      </c>
      <c r="I412" s="96">
        <f>COUNTIF('U11G.F'!A:CP,Admin!$A412)</f>
        <v>0</v>
      </c>
    </row>
    <row r="413" spans="1:9" ht="15" thickBot="1" x14ac:dyDescent="0.4">
      <c r="A413">
        <f>Athletes!V19</f>
        <v>512</v>
      </c>
      <c r="B413" t="str">
        <f>Athletes!W19</f>
        <v>U11G</v>
      </c>
      <c r="C413" t="str">
        <f>Athletes!X19</f>
        <v/>
      </c>
      <c r="D413">
        <f>Athletes!Y19</f>
        <v>0</v>
      </c>
      <c r="E413">
        <f>Athletes!Z19</f>
        <v>0</v>
      </c>
      <c r="F413" s="9" t="s">
        <v>18</v>
      </c>
      <c r="G413" s="96">
        <f>COUNTIF('U11G.Tr'!A:Q,Admin!$A413)</f>
        <v>0</v>
      </c>
      <c r="H413" s="96">
        <f>COUNTIF('U11G.Relay'!A:R,Admin!$A413)</f>
        <v>0</v>
      </c>
      <c r="I413" s="96">
        <f>COUNTIF('U11G.F'!A:CP,Admin!$A413)</f>
        <v>0</v>
      </c>
    </row>
    <row r="414" spans="1:9" ht="15" thickBot="1" x14ac:dyDescent="0.4">
      <c r="A414">
        <f>Athletes!V20</f>
        <v>513</v>
      </c>
      <c r="B414" t="str">
        <f>Athletes!W20</f>
        <v>U11G</v>
      </c>
      <c r="C414" t="str">
        <f>Athletes!X20</f>
        <v/>
      </c>
      <c r="D414">
        <f>Athletes!Y20</f>
        <v>0</v>
      </c>
      <c r="E414">
        <f>Athletes!Z20</f>
        <v>0</v>
      </c>
      <c r="F414" s="9" t="s">
        <v>18</v>
      </c>
      <c r="G414" s="96">
        <f>COUNTIF('U11G.Tr'!A:Q,Admin!$A414)</f>
        <v>0</v>
      </c>
      <c r="H414" s="96">
        <f>COUNTIF('U11G.Relay'!A:R,Admin!$A414)</f>
        <v>0</v>
      </c>
      <c r="I414" s="96">
        <f>COUNTIF('U11G.F'!A:CP,Admin!$A414)</f>
        <v>0</v>
      </c>
    </row>
    <row r="415" spans="1:9" ht="15" thickBot="1" x14ac:dyDescent="0.4">
      <c r="A415">
        <f>Athletes!V21</f>
        <v>514</v>
      </c>
      <c r="B415" t="str">
        <f>Athletes!W21</f>
        <v>U11G</v>
      </c>
      <c r="C415" t="str">
        <f>Athletes!X21</f>
        <v/>
      </c>
      <c r="D415">
        <f>Athletes!Y21</f>
        <v>0</v>
      </c>
      <c r="E415">
        <f>Athletes!Z21</f>
        <v>0</v>
      </c>
      <c r="F415" s="9" t="s">
        <v>18</v>
      </c>
      <c r="G415" s="96">
        <f>COUNTIF('U11G.Tr'!A:Q,Admin!$A415)</f>
        <v>0</v>
      </c>
      <c r="H415" s="96">
        <f>COUNTIF('U11G.Relay'!A:R,Admin!$A415)</f>
        <v>0</v>
      </c>
      <c r="I415" s="96">
        <f>COUNTIF('U11G.F'!A:CP,Admin!$A415)</f>
        <v>0</v>
      </c>
    </row>
    <row r="416" spans="1:9" ht="15" thickBot="1" x14ac:dyDescent="0.4">
      <c r="A416">
        <f>Athletes!V22</f>
        <v>515</v>
      </c>
      <c r="B416" t="str">
        <f>Athletes!W22</f>
        <v>U11G</v>
      </c>
      <c r="C416" t="str">
        <f>Athletes!X22</f>
        <v/>
      </c>
      <c r="D416">
        <f>Athletes!Y22</f>
        <v>0</v>
      </c>
      <c r="E416">
        <f>Athletes!Z22</f>
        <v>0</v>
      </c>
      <c r="F416" s="9" t="s">
        <v>18</v>
      </c>
      <c r="G416" s="96">
        <f>COUNTIF('U11G.Tr'!A:Q,Admin!$A416)</f>
        <v>0</v>
      </c>
      <c r="H416" s="96">
        <f>COUNTIF('U11G.Relay'!A:R,Admin!$A416)</f>
        <v>0</v>
      </c>
      <c r="I416" s="96">
        <f>COUNTIF('U11G.F'!A:CP,Admin!$A416)</f>
        <v>0</v>
      </c>
    </row>
    <row r="417" spans="1:9" ht="15" thickBot="1" x14ac:dyDescent="0.4">
      <c r="A417">
        <f>Athletes!V23</f>
        <v>516</v>
      </c>
      <c r="B417" t="str">
        <f>Athletes!W23</f>
        <v>U11B</v>
      </c>
      <c r="C417" t="str">
        <f>Athletes!X23</f>
        <v/>
      </c>
      <c r="D417">
        <f>Athletes!Y23</f>
        <v>0</v>
      </c>
      <c r="E417">
        <f>Athletes!Z23</f>
        <v>0</v>
      </c>
      <c r="F417" s="9" t="s">
        <v>18</v>
      </c>
      <c r="G417" s="96">
        <f>COUNTIF('U11B.Tr'!A:Q,Admin!$A417)</f>
        <v>0</v>
      </c>
      <c r="H417" s="96">
        <f>COUNTIF('U11B.Relay'!A:R,Admin!$A417)</f>
        <v>0</v>
      </c>
      <c r="I417" s="96">
        <f>COUNTIF('U11B.F'!A:CP,Admin!$A417)</f>
        <v>0</v>
      </c>
    </row>
    <row r="418" spans="1:9" ht="15" thickBot="1" x14ac:dyDescent="0.4">
      <c r="A418">
        <f>Athletes!V24</f>
        <v>517</v>
      </c>
      <c r="B418" t="str">
        <f>Athletes!W24</f>
        <v>U11B</v>
      </c>
      <c r="C418" t="str">
        <f>Athletes!X24</f>
        <v/>
      </c>
      <c r="D418">
        <f>Athletes!Y24</f>
        <v>0</v>
      </c>
      <c r="E418">
        <f>Athletes!Z24</f>
        <v>0</v>
      </c>
      <c r="F418" s="9" t="s">
        <v>18</v>
      </c>
      <c r="G418" s="96">
        <f>COUNTIF('U11B.Tr'!A:Q,Admin!$A418)</f>
        <v>0</v>
      </c>
      <c r="H418" s="96">
        <f>COUNTIF('U11B.Relay'!A:R,Admin!$A418)</f>
        <v>0</v>
      </c>
      <c r="I418" s="96">
        <f>COUNTIF('U11B.F'!A:CP,Admin!$A418)</f>
        <v>0</v>
      </c>
    </row>
    <row r="419" spans="1:9" ht="15" thickBot="1" x14ac:dyDescent="0.4">
      <c r="A419">
        <f>Athletes!V25</f>
        <v>518</v>
      </c>
      <c r="B419" t="str">
        <f>Athletes!W25</f>
        <v>U11B</v>
      </c>
      <c r="C419" t="str">
        <f>Athletes!X25</f>
        <v/>
      </c>
      <c r="D419">
        <f>Athletes!Y25</f>
        <v>0</v>
      </c>
      <c r="E419">
        <f>Athletes!Z25</f>
        <v>0</v>
      </c>
      <c r="F419" s="9" t="s">
        <v>18</v>
      </c>
      <c r="G419" s="96">
        <f>COUNTIF('U11B.Tr'!A:Q,Admin!$A419)</f>
        <v>0</v>
      </c>
      <c r="H419" s="96">
        <f>COUNTIF('U11B.Relay'!A:R,Admin!$A419)</f>
        <v>0</v>
      </c>
      <c r="I419" s="96">
        <f>COUNTIF('U11B.F'!A:CP,Admin!$A419)</f>
        <v>0</v>
      </c>
    </row>
    <row r="420" spans="1:9" ht="15" thickBot="1" x14ac:dyDescent="0.4">
      <c r="A420">
        <f>Athletes!V26</f>
        <v>519</v>
      </c>
      <c r="B420" t="str">
        <f>Athletes!W26</f>
        <v>U11B</v>
      </c>
      <c r="C420" t="str">
        <f>Athletes!X26</f>
        <v/>
      </c>
      <c r="D420">
        <f>Athletes!Y26</f>
        <v>0</v>
      </c>
      <c r="E420">
        <f>Athletes!Z26</f>
        <v>0</v>
      </c>
      <c r="F420" s="9" t="s">
        <v>18</v>
      </c>
      <c r="G420" s="96">
        <f>COUNTIF('U11B.Tr'!A:Q,Admin!$A420)</f>
        <v>0</v>
      </c>
      <c r="H420" s="96">
        <f>COUNTIF('U11B.Relay'!A:R,Admin!$A420)</f>
        <v>0</v>
      </c>
      <c r="I420" s="96">
        <f>COUNTIF('U11B.F'!A:CP,Admin!$A420)</f>
        <v>0</v>
      </c>
    </row>
    <row r="421" spans="1:9" ht="15" thickBot="1" x14ac:dyDescent="0.4">
      <c r="A421">
        <f>Athletes!V27</f>
        <v>520</v>
      </c>
      <c r="B421" t="str">
        <f>Athletes!W27</f>
        <v>U11B</v>
      </c>
      <c r="C421" t="str">
        <f>Athletes!X27</f>
        <v/>
      </c>
      <c r="D421">
        <f>Athletes!Y27</f>
        <v>0</v>
      </c>
      <c r="E421">
        <f>Athletes!Z27</f>
        <v>0</v>
      </c>
      <c r="F421" s="9" t="s">
        <v>18</v>
      </c>
      <c r="G421" s="96">
        <f>COUNTIF('U11B.Tr'!A:Q,Admin!$A421)</f>
        <v>0</v>
      </c>
      <c r="H421" s="96">
        <f>COUNTIF('U11B.Relay'!A:R,Admin!$A421)</f>
        <v>0</v>
      </c>
      <c r="I421" s="96">
        <f>COUNTIF('U11B.F'!A:CP,Admin!$A421)</f>
        <v>0</v>
      </c>
    </row>
    <row r="422" spans="1:9" ht="15" thickBot="1" x14ac:dyDescent="0.4">
      <c r="A422">
        <f>Athletes!V28</f>
        <v>521</v>
      </c>
      <c r="B422" t="str">
        <f>Athletes!W28</f>
        <v>U11B</v>
      </c>
      <c r="C422" t="str">
        <f>Athletes!X28</f>
        <v/>
      </c>
      <c r="D422">
        <f>Athletes!Y28</f>
        <v>0</v>
      </c>
      <c r="E422">
        <f>Athletes!Z28</f>
        <v>0</v>
      </c>
      <c r="F422" s="9" t="s">
        <v>18</v>
      </c>
      <c r="G422" s="96">
        <f>COUNTIF('U11B.Tr'!A:Q,Admin!$A422)</f>
        <v>0</v>
      </c>
      <c r="H422" s="96">
        <f>COUNTIF('U11B.Relay'!A:R,Admin!$A422)</f>
        <v>0</v>
      </c>
      <c r="I422" s="96">
        <f>COUNTIF('U11B.F'!A:CP,Admin!$A422)</f>
        <v>0</v>
      </c>
    </row>
    <row r="423" spans="1:9" ht="15" thickBot="1" x14ac:dyDescent="0.4">
      <c r="A423">
        <f>Athletes!V29</f>
        <v>522</v>
      </c>
      <c r="B423" t="str">
        <f>Athletes!W29</f>
        <v>U11B</v>
      </c>
      <c r="C423" t="str">
        <f>Athletes!X29</f>
        <v/>
      </c>
      <c r="D423">
        <f>Athletes!Y29</f>
        <v>0</v>
      </c>
      <c r="E423">
        <f>Athletes!Z29</f>
        <v>0</v>
      </c>
      <c r="F423" s="9" t="s">
        <v>18</v>
      </c>
      <c r="G423" s="96">
        <f>COUNTIF('U11B.Tr'!A:Q,Admin!$A423)</f>
        <v>0</v>
      </c>
      <c r="H423" s="96">
        <f>COUNTIF('U11B.Relay'!A:R,Admin!$A423)</f>
        <v>0</v>
      </c>
      <c r="I423" s="96">
        <f>COUNTIF('U11B.F'!A:CP,Admin!$A423)</f>
        <v>0</v>
      </c>
    </row>
    <row r="424" spans="1:9" ht="15" thickBot="1" x14ac:dyDescent="0.4">
      <c r="A424">
        <f>Athletes!V30</f>
        <v>523</v>
      </c>
      <c r="B424" t="str">
        <f>Athletes!W30</f>
        <v>U11B</v>
      </c>
      <c r="C424" t="str">
        <f>Athletes!X30</f>
        <v/>
      </c>
      <c r="D424">
        <f>Athletes!Y30</f>
        <v>0</v>
      </c>
      <c r="E424">
        <f>Athletes!Z30</f>
        <v>0</v>
      </c>
      <c r="F424" s="9" t="s">
        <v>18</v>
      </c>
      <c r="G424" s="96">
        <f>COUNTIF('U11B.Tr'!A:Q,Admin!$A424)</f>
        <v>0</v>
      </c>
      <c r="H424" s="96">
        <f>COUNTIF('U11B.Relay'!A:R,Admin!$A424)</f>
        <v>0</v>
      </c>
      <c r="I424" s="96">
        <f>COUNTIF('U11B.F'!A:CP,Admin!$A424)</f>
        <v>0</v>
      </c>
    </row>
    <row r="425" spans="1:9" ht="15" thickBot="1" x14ac:dyDescent="0.4">
      <c r="A425">
        <f>Athletes!V31</f>
        <v>524</v>
      </c>
      <c r="B425" t="str">
        <f>Athletes!W31</f>
        <v>U11B</v>
      </c>
      <c r="C425" t="str">
        <f>Athletes!X31</f>
        <v/>
      </c>
      <c r="D425">
        <f>Athletes!Y31</f>
        <v>0</v>
      </c>
      <c r="E425">
        <f>Athletes!Z31</f>
        <v>0</v>
      </c>
      <c r="F425" s="9" t="s">
        <v>18</v>
      </c>
      <c r="G425" s="96">
        <f>COUNTIF('U11B.Tr'!A:Q,Admin!$A425)</f>
        <v>0</v>
      </c>
      <c r="H425" s="96">
        <f>COUNTIF('U11B.Relay'!A:R,Admin!$A425)</f>
        <v>0</v>
      </c>
      <c r="I425" s="96">
        <f>COUNTIF('U11B.F'!A:CP,Admin!$A425)</f>
        <v>0</v>
      </c>
    </row>
    <row r="426" spans="1:9" ht="15" thickBot="1" x14ac:dyDescent="0.4">
      <c r="A426">
        <f>Athletes!V32</f>
        <v>525</v>
      </c>
      <c r="B426" t="str">
        <f>Athletes!W32</f>
        <v>U11B</v>
      </c>
      <c r="C426" t="str">
        <f>Athletes!X32</f>
        <v/>
      </c>
      <c r="D426">
        <f>Athletes!Y32</f>
        <v>0</v>
      </c>
      <c r="E426">
        <f>Athletes!Z32</f>
        <v>0</v>
      </c>
      <c r="F426" s="9" t="s">
        <v>18</v>
      </c>
      <c r="G426" s="96">
        <f>COUNTIF('U11B.Tr'!A:Q,Admin!$A426)</f>
        <v>0</v>
      </c>
      <c r="H426" s="96">
        <f>COUNTIF('U11B.Relay'!A:R,Admin!$A426)</f>
        <v>0</v>
      </c>
      <c r="I426" s="96">
        <f>COUNTIF('U11B.F'!A:CP,Admin!$A426)</f>
        <v>0</v>
      </c>
    </row>
    <row r="427" spans="1:9" ht="15" thickBot="1" x14ac:dyDescent="0.4">
      <c r="A427">
        <f>Athletes!V33</f>
        <v>526</v>
      </c>
      <c r="B427" t="str">
        <f>Athletes!W33</f>
        <v>U11B</v>
      </c>
      <c r="C427" t="str">
        <f>Athletes!X33</f>
        <v/>
      </c>
      <c r="D427">
        <f>Athletes!Y33</f>
        <v>0</v>
      </c>
      <c r="E427">
        <f>Athletes!Z33</f>
        <v>0</v>
      </c>
      <c r="F427" s="9" t="s">
        <v>18</v>
      </c>
      <c r="G427" s="96">
        <f>COUNTIF('U11B.Tr'!A:Q,Admin!$A427)</f>
        <v>0</v>
      </c>
      <c r="H427" s="96">
        <f>COUNTIF('U11B.Relay'!A:R,Admin!$A427)</f>
        <v>0</v>
      </c>
      <c r="I427" s="96">
        <f>COUNTIF('U11B.F'!A:CP,Admin!$A427)</f>
        <v>0</v>
      </c>
    </row>
    <row r="428" spans="1:9" ht="15" thickBot="1" x14ac:dyDescent="0.4">
      <c r="A428">
        <f>Athletes!V34</f>
        <v>527</v>
      </c>
      <c r="B428" t="str">
        <f>Athletes!W34</f>
        <v>U11B</v>
      </c>
      <c r="C428" t="str">
        <f>Athletes!X34</f>
        <v/>
      </c>
      <c r="D428">
        <f>Athletes!Y34</f>
        <v>0</v>
      </c>
      <c r="E428">
        <f>Athletes!Z34</f>
        <v>0</v>
      </c>
      <c r="F428" s="9" t="s">
        <v>18</v>
      </c>
      <c r="G428" s="96">
        <f>COUNTIF('U11B.Tr'!A:Q,Admin!$A428)</f>
        <v>0</v>
      </c>
      <c r="H428" s="96">
        <f>COUNTIF('U11B.Relay'!A:R,Admin!$A428)</f>
        <v>0</v>
      </c>
      <c r="I428" s="96">
        <f>COUNTIF('U11B.F'!A:CP,Admin!$A428)</f>
        <v>0</v>
      </c>
    </row>
    <row r="429" spans="1:9" ht="15" thickBot="1" x14ac:dyDescent="0.4">
      <c r="A429">
        <f>Athletes!V35</f>
        <v>528</v>
      </c>
      <c r="B429" t="str">
        <f>Athletes!W35</f>
        <v>U11B</v>
      </c>
      <c r="C429" t="str">
        <f>Athletes!X35</f>
        <v/>
      </c>
      <c r="D429">
        <f>Athletes!Y35</f>
        <v>0</v>
      </c>
      <c r="E429">
        <f>Athletes!Z35</f>
        <v>0</v>
      </c>
      <c r="F429" s="9" t="s">
        <v>18</v>
      </c>
      <c r="G429" s="96">
        <f>COUNTIF('U11B.Tr'!A:Q,Admin!$A429)</f>
        <v>0</v>
      </c>
      <c r="H429" s="96">
        <f>COUNTIF('U11B.Relay'!A:R,Admin!$A429)</f>
        <v>0</v>
      </c>
      <c r="I429" s="96">
        <f>COUNTIF('U11B.F'!A:CP,Admin!$A429)</f>
        <v>0</v>
      </c>
    </row>
    <row r="430" spans="1:9" ht="15" thickBot="1" x14ac:dyDescent="0.4">
      <c r="A430">
        <f>Athletes!V36</f>
        <v>529</v>
      </c>
      <c r="B430" t="str">
        <f>Athletes!W36</f>
        <v>U11B</v>
      </c>
      <c r="C430" t="str">
        <f>Athletes!X36</f>
        <v/>
      </c>
      <c r="D430">
        <f>Athletes!Y36</f>
        <v>0</v>
      </c>
      <c r="E430">
        <f>Athletes!Z36</f>
        <v>0</v>
      </c>
      <c r="F430" s="9" t="s">
        <v>18</v>
      </c>
      <c r="G430" s="96">
        <f>COUNTIF('U11B.Tr'!A:Q,Admin!$A430)</f>
        <v>0</v>
      </c>
      <c r="H430" s="96">
        <f>COUNTIF('U11B.Relay'!A:R,Admin!$A430)</f>
        <v>0</v>
      </c>
      <c r="I430" s="96">
        <f>COUNTIF('U11B.F'!A:CP,Admin!$A430)</f>
        <v>0</v>
      </c>
    </row>
    <row r="431" spans="1:9" ht="15" thickBot="1" x14ac:dyDescent="0.4">
      <c r="A431">
        <f>Athletes!V37</f>
        <v>530</v>
      </c>
      <c r="B431" t="str">
        <f>Athletes!W37</f>
        <v>U11B</v>
      </c>
      <c r="C431" t="str">
        <f>Athletes!X37</f>
        <v/>
      </c>
      <c r="D431">
        <f>Athletes!Y37</f>
        <v>0</v>
      </c>
      <c r="E431">
        <f>Athletes!Z37</f>
        <v>0</v>
      </c>
      <c r="F431" s="9" t="s">
        <v>18</v>
      </c>
      <c r="G431" s="96">
        <f>COUNTIF('U11B.Tr'!A:Q,Admin!$A431)</f>
        <v>0</v>
      </c>
      <c r="H431" s="96">
        <f>COUNTIF('U11B.Relay'!A:R,Admin!$A431)</f>
        <v>0</v>
      </c>
      <c r="I431" s="96">
        <f>COUNTIF('U11B.F'!A:CP,Admin!$A431)</f>
        <v>0</v>
      </c>
    </row>
    <row r="432" spans="1:9" ht="15" thickBot="1" x14ac:dyDescent="0.4">
      <c r="A432">
        <f>Athletes!V38</f>
        <v>531</v>
      </c>
      <c r="B432" t="str">
        <f>Athletes!W38</f>
        <v>U13G</v>
      </c>
      <c r="C432" t="str">
        <f>Athletes!X38</f>
        <v/>
      </c>
      <c r="D432">
        <f>Athletes!Y38</f>
        <v>0</v>
      </c>
      <c r="E432">
        <f>Athletes!Z38</f>
        <v>0</v>
      </c>
      <c r="F432" s="9" t="s">
        <v>18</v>
      </c>
      <c r="G432" s="96">
        <f>COUNTIF('U13G.Tr'!A:AB,Admin!$A432)</f>
        <v>0</v>
      </c>
      <c r="H432" s="96">
        <f>COUNTIF('U13G.Relay'!A:AC,Admin!$A432)</f>
        <v>0</v>
      </c>
      <c r="I432" s="96">
        <f>COUNTIF('U13G.F'!A:CP,Admin!$A432)</f>
        <v>0</v>
      </c>
    </row>
    <row r="433" spans="1:9" ht="15" thickBot="1" x14ac:dyDescent="0.4">
      <c r="A433">
        <f>Athletes!V39</f>
        <v>532</v>
      </c>
      <c r="B433" t="str">
        <f>Athletes!W39</f>
        <v>U13G</v>
      </c>
      <c r="C433" t="str">
        <f>Athletes!X39</f>
        <v/>
      </c>
      <c r="D433">
        <f>Athletes!Y39</f>
        <v>0</v>
      </c>
      <c r="E433">
        <f>Athletes!Z39</f>
        <v>0</v>
      </c>
      <c r="F433" s="9" t="s">
        <v>18</v>
      </c>
      <c r="G433" s="96">
        <f>COUNTIF('U13G.Tr'!A:AB,Admin!$A433)</f>
        <v>0</v>
      </c>
      <c r="H433" s="96">
        <f>COUNTIF('U13G.Relay'!A:AC,Admin!$A433)</f>
        <v>0</v>
      </c>
      <c r="I433" s="96">
        <f>COUNTIF('U13G.F'!A:CP,Admin!$A433)</f>
        <v>0</v>
      </c>
    </row>
    <row r="434" spans="1:9" ht="15" thickBot="1" x14ac:dyDescent="0.4">
      <c r="A434">
        <f>Athletes!V40</f>
        <v>533</v>
      </c>
      <c r="B434" t="str">
        <f>Athletes!W40</f>
        <v>U13G</v>
      </c>
      <c r="C434" t="str">
        <f>Athletes!X40</f>
        <v/>
      </c>
      <c r="D434">
        <f>Athletes!Y40</f>
        <v>0</v>
      </c>
      <c r="E434">
        <f>Athletes!Z40</f>
        <v>0</v>
      </c>
      <c r="F434" s="9" t="s">
        <v>18</v>
      </c>
      <c r="G434" s="96">
        <f>COUNTIF('U13G.Tr'!A:AB,Admin!$A434)</f>
        <v>0</v>
      </c>
      <c r="H434" s="96">
        <f>COUNTIF('U13G.Relay'!A:AC,Admin!$A434)</f>
        <v>0</v>
      </c>
      <c r="I434" s="96">
        <f>COUNTIF('U13G.F'!A:CP,Admin!$A434)</f>
        <v>0</v>
      </c>
    </row>
    <row r="435" spans="1:9" ht="15" thickBot="1" x14ac:dyDescent="0.4">
      <c r="A435">
        <f>Athletes!V41</f>
        <v>534</v>
      </c>
      <c r="B435" t="str">
        <f>Athletes!W41</f>
        <v>U13G</v>
      </c>
      <c r="C435" t="str">
        <f>Athletes!X41</f>
        <v/>
      </c>
      <c r="D435">
        <f>Athletes!Y41</f>
        <v>0</v>
      </c>
      <c r="E435">
        <f>Athletes!Z41</f>
        <v>0</v>
      </c>
      <c r="F435" s="9" t="s">
        <v>18</v>
      </c>
      <c r="G435" s="96">
        <f>COUNTIF('U13G.Tr'!A:AB,Admin!$A435)</f>
        <v>0</v>
      </c>
      <c r="H435" s="96">
        <f>COUNTIF('U13G.Relay'!A:AC,Admin!$A435)</f>
        <v>0</v>
      </c>
      <c r="I435" s="96">
        <f>COUNTIF('U13G.F'!A:CP,Admin!$A435)</f>
        <v>0</v>
      </c>
    </row>
    <row r="436" spans="1:9" ht="15" thickBot="1" x14ac:dyDescent="0.4">
      <c r="A436">
        <f>Athletes!V42</f>
        <v>535</v>
      </c>
      <c r="B436" t="str">
        <f>Athletes!W42</f>
        <v>U13G</v>
      </c>
      <c r="C436" t="str">
        <f>Athletes!X42</f>
        <v/>
      </c>
      <c r="D436">
        <f>Athletes!Y42</f>
        <v>0</v>
      </c>
      <c r="E436">
        <f>Athletes!Z42</f>
        <v>0</v>
      </c>
      <c r="F436" s="9" t="s">
        <v>18</v>
      </c>
      <c r="G436" s="96">
        <f>COUNTIF('U13G.Tr'!A:AB,Admin!$A436)</f>
        <v>0</v>
      </c>
      <c r="H436" s="96">
        <f>COUNTIF('U13G.Relay'!A:AC,Admin!$A436)</f>
        <v>0</v>
      </c>
      <c r="I436" s="96">
        <f>COUNTIF('U13G.F'!A:CP,Admin!$A436)</f>
        <v>0</v>
      </c>
    </row>
    <row r="437" spans="1:9" ht="15" thickBot="1" x14ac:dyDescent="0.4">
      <c r="A437">
        <f>Athletes!V43</f>
        <v>536</v>
      </c>
      <c r="B437" t="str">
        <f>Athletes!W43</f>
        <v>U13G</v>
      </c>
      <c r="C437" t="str">
        <f>Athletes!X43</f>
        <v/>
      </c>
      <c r="D437">
        <f>Athletes!Y43</f>
        <v>0</v>
      </c>
      <c r="E437">
        <f>Athletes!Z43</f>
        <v>0</v>
      </c>
      <c r="F437" s="9" t="s">
        <v>18</v>
      </c>
      <c r="G437" s="96">
        <f>COUNTIF('U13G.Tr'!A:AB,Admin!$A437)</f>
        <v>0</v>
      </c>
      <c r="H437" s="96">
        <f>COUNTIF('U13G.Relay'!A:AC,Admin!$A437)</f>
        <v>0</v>
      </c>
      <c r="I437" s="96">
        <f>COUNTIF('U13G.F'!A:CP,Admin!$A437)</f>
        <v>0</v>
      </c>
    </row>
    <row r="438" spans="1:9" ht="15" thickBot="1" x14ac:dyDescent="0.4">
      <c r="A438">
        <f>Athletes!V44</f>
        <v>537</v>
      </c>
      <c r="B438" t="str">
        <f>Athletes!W44</f>
        <v>U13G</v>
      </c>
      <c r="C438" t="str">
        <f>Athletes!X44</f>
        <v/>
      </c>
      <c r="D438">
        <f>Athletes!Y44</f>
        <v>0</v>
      </c>
      <c r="E438">
        <f>Athletes!Z44</f>
        <v>0</v>
      </c>
      <c r="F438" s="9" t="s">
        <v>18</v>
      </c>
      <c r="G438" s="96">
        <f>COUNTIF('U13G.Tr'!A:AB,Admin!$A438)</f>
        <v>0</v>
      </c>
      <c r="H438" s="96">
        <f>COUNTIF('U13G.Relay'!A:AC,Admin!$A438)</f>
        <v>0</v>
      </c>
      <c r="I438" s="96">
        <f>COUNTIF('U13G.F'!A:CP,Admin!$A438)</f>
        <v>0</v>
      </c>
    </row>
    <row r="439" spans="1:9" ht="15" thickBot="1" x14ac:dyDescent="0.4">
      <c r="A439">
        <f>Athletes!V45</f>
        <v>538</v>
      </c>
      <c r="B439" t="str">
        <f>Athletes!W45</f>
        <v>U13G</v>
      </c>
      <c r="C439" t="str">
        <f>Athletes!X45</f>
        <v/>
      </c>
      <c r="D439">
        <f>Athletes!Y45</f>
        <v>0</v>
      </c>
      <c r="E439">
        <f>Athletes!Z45</f>
        <v>0</v>
      </c>
      <c r="F439" s="9" t="s">
        <v>18</v>
      </c>
      <c r="G439" s="96">
        <f>COUNTIF('U13G.Tr'!A:AB,Admin!$A439)</f>
        <v>0</v>
      </c>
      <c r="H439" s="96">
        <f>COUNTIF('U13G.Relay'!A:AC,Admin!$A439)</f>
        <v>0</v>
      </c>
      <c r="I439" s="96">
        <f>COUNTIF('U13G.F'!A:CP,Admin!$A439)</f>
        <v>0</v>
      </c>
    </row>
    <row r="440" spans="1:9" ht="15" thickBot="1" x14ac:dyDescent="0.4">
      <c r="A440">
        <f>Athletes!V46</f>
        <v>539</v>
      </c>
      <c r="B440" t="str">
        <f>Athletes!W46</f>
        <v>U13G</v>
      </c>
      <c r="C440" t="str">
        <f>Athletes!X46</f>
        <v/>
      </c>
      <c r="D440">
        <f>Athletes!Y46</f>
        <v>0</v>
      </c>
      <c r="E440">
        <f>Athletes!Z46</f>
        <v>0</v>
      </c>
      <c r="F440" s="9" t="s">
        <v>18</v>
      </c>
      <c r="G440" s="96">
        <f>COUNTIF('U13G.Tr'!A:AB,Admin!$A440)</f>
        <v>0</v>
      </c>
      <c r="H440" s="96">
        <f>COUNTIF('U13G.Relay'!A:AC,Admin!$A440)</f>
        <v>0</v>
      </c>
      <c r="I440" s="96">
        <f>COUNTIF('U13G.F'!A:CP,Admin!$A440)</f>
        <v>0</v>
      </c>
    </row>
    <row r="441" spans="1:9" ht="15" thickBot="1" x14ac:dyDescent="0.4">
      <c r="A441">
        <f>Athletes!V47</f>
        <v>540</v>
      </c>
      <c r="B441" t="str">
        <f>Athletes!W47</f>
        <v>U13G</v>
      </c>
      <c r="C441" t="str">
        <f>Athletes!X47</f>
        <v/>
      </c>
      <c r="D441">
        <f>Athletes!Y47</f>
        <v>0</v>
      </c>
      <c r="E441">
        <f>Athletes!Z47</f>
        <v>0</v>
      </c>
      <c r="F441" s="9" t="s">
        <v>18</v>
      </c>
      <c r="G441" s="96">
        <f>COUNTIF('U13G.Tr'!A:AB,Admin!$A441)</f>
        <v>0</v>
      </c>
      <c r="H441" s="96">
        <f>COUNTIF('U13G.Relay'!A:AC,Admin!$A441)</f>
        <v>0</v>
      </c>
      <c r="I441" s="96">
        <f>COUNTIF('U13G.F'!A:CP,Admin!$A441)</f>
        <v>0</v>
      </c>
    </row>
    <row r="442" spans="1:9" ht="15" thickBot="1" x14ac:dyDescent="0.4">
      <c r="A442">
        <f>Athletes!V48</f>
        <v>541</v>
      </c>
      <c r="B442" t="str">
        <f>Athletes!W48</f>
        <v>U13G</v>
      </c>
      <c r="C442" t="str">
        <f>Athletes!X48</f>
        <v/>
      </c>
      <c r="D442">
        <f>Athletes!Y48</f>
        <v>0</v>
      </c>
      <c r="E442">
        <f>Athletes!Z48</f>
        <v>0</v>
      </c>
      <c r="F442" s="9" t="s">
        <v>18</v>
      </c>
      <c r="G442" s="96">
        <f>COUNTIF('U13G.Tr'!A:AB,Admin!$A442)</f>
        <v>0</v>
      </c>
      <c r="H442" s="96">
        <f>COUNTIF('U13G.Relay'!A:AC,Admin!$A442)</f>
        <v>0</v>
      </c>
      <c r="I442" s="96">
        <f>COUNTIF('U13G.F'!A:CP,Admin!$A442)</f>
        <v>0</v>
      </c>
    </row>
    <row r="443" spans="1:9" ht="15" thickBot="1" x14ac:dyDescent="0.4">
      <c r="A443">
        <f>Athletes!V49</f>
        <v>542</v>
      </c>
      <c r="B443" t="str">
        <f>Athletes!W49</f>
        <v>U13G</v>
      </c>
      <c r="C443" t="str">
        <f>Athletes!X49</f>
        <v/>
      </c>
      <c r="D443">
        <f>Athletes!Y49</f>
        <v>0</v>
      </c>
      <c r="E443">
        <f>Athletes!Z49</f>
        <v>0</v>
      </c>
      <c r="F443" s="9" t="s">
        <v>18</v>
      </c>
      <c r="G443" s="96">
        <f>COUNTIF('U13G.Tr'!A:AB,Admin!$A443)</f>
        <v>0</v>
      </c>
      <c r="H443" s="96">
        <f>COUNTIF('U13G.Relay'!A:AC,Admin!$A443)</f>
        <v>0</v>
      </c>
      <c r="I443" s="96">
        <f>COUNTIF('U13G.F'!A:CP,Admin!$A443)</f>
        <v>0</v>
      </c>
    </row>
    <row r="444" spans="1:9" ht="15" thickBot="1" x14ac:dyDescent="0.4">
      <c r="A444">
        <f>Athletes!V50</f>
        <v>543</v>
      </c>
      <c r="B444" t="str">
        <f>Athletes!W50</f>
        <v>U13G</v>
      </c>
      <c r="C444" t="str">
        <f>Athletes!X50</f>
        <v/>
      </c>
      <c r="D444">
        <f>Athletes!Y50</f>
        <v>0</v>
      </c>
      <c r="E444">
        <f>Athletes!Z50</f>
        <v>0</v>
      </c>
      <c r="F444" s="9" t="s">
        <v>18</v>
      </c>
      <c r="G444" s="96">
        <f>COUNTIF('U13G.Tr'!A:AB,Admin!$A444)</f>
        <v>0</v>
      </c>
      <c r="H444" s="96">
        <f>COUNTIF('U13G.Relay'!A:AC,Admin!$A444)</f>
        <v>0</v>
      </c>
      <c r="I444" s="96">
        <f>COUNTIF('U13G.F'!A:CP,Admin!$A444)</f>
        <v>0</v>
      </c>
    </row>
    <row r="445" spans="1:9" ht="15" thickBot="1" x14ac:dyDescent="0.4">
      <c r="A445">
        <f>Athletes!V51</f>
        <v>544</v>
      </c>
      <c r="B445" t="str">
        <f>Athletes!W51</f>
        <v>U13G</v>
      </c>
      <c r="C445" t="str">
        <f>Athletes!X51</f>
        <v/>
      </c>
      <c r="D445">
        <f>Athletes!Y51</f>
        <v>0</v>
      </c>
      <c r="E445">
        <f>Athletes!Z51</f>
        <v>0</v>
      </c>
      <c r="F445" s="9" t="s">
        <v>18</v>
      </c>
      <c r="G445" s="96">
        <f>COUNTIF('U13G.Tr'!A:AB,Admin!$A445)</f>
        <v>0</v>
      </c>
      <c r="H445" s="96">
        <f>COUNTIF('U13G.Relay'!A:AC,Admin!$A445)</f>
        <v>0</v>
      </c>
      <c r="I445" s="96">
        <f>COUNTIF('U13G.F'!A:CP,Admin!$A445)</f>
        <v>0</v>
      </c>
    </row>
    <row r="446" spans="1:9" ht="15" thickBot="1" x14ac:dyDescent="0.4">
      <c r="A446">
        <f>Athletes!V52</f>
        <v>545</v>
      </c>
      <c r="B446" t="str">
        <f>Athletes!W52</f>
        <v>U13G</v>
      </c>
      <c r="C446" t="str">
        <f>Athletes!X52</f>
        <v/>
      </c>
      <c r="D446">
        <f>Athletes!Y52</f>
        <v>0</v>
      </c>
      <c r="E446">
        <f>Athletes!Z52</f>
        <v>0</v>
      </c>
      <c r="F446" s="9" t="s">
        <v>18</v>
      </c>
      <c r="G446" s="96">
        <f>COUNTIF('U13G.Tr'!A:AB,Admin!$A446)</f>
        <v>0</v>
      </c>
      <c r="H446" s="96">
        <f>COUNTIF('U13G.Relay'!A:AC,Admin!$A446)</f>
        <v>0</v>
      </c>
      <c r="I446" s="96">
        <f>COUNTIF('U13G.F'!A:CP,Admin!$A446)</f>
        <v>0</v>
      </c>
    </row>
    <row r="447" spans="1:9" ht="15" thickBot="1" x14ac:dyDescent="0.4">
      <c r="A447">
        <f>Athletes!V53</f>
        <v>546</v>
      </c>
      <c r="B447" t="str">
        <f>Athletes!W53</f>
        <v>U13B</v>
      </c>
      <c r="C447" t="str">
        <f>Athletes!X53</f>
        <v/>
      </c>
      <c r="D447">
        <f>Athletes!Y53</f>
        <v>0</v>
      </c>
      <c r="E447">
        <f>Athletes!Z53</f>
        <v>0</v>
      </c>
      <c r="F447" s="9" t="s">
        <v>18</v>
      </c>
      <c r="G447" s="96">
        <f>COUNTIF('U13B.Tr'!A:AB,Admin!$A447)</f>
        <v>0</v>
      </c>
      <c r="H447" s="96">
        <f>COUNTIF('U13B.Relay'!A:AC,Admin!$A447)</f>
        <v>0</v>
      </c>
      <c r="I447" s="96">
        <f>COUNTIF('U13B.F'!A:CL,Admin!$A447)</f>
        <v>0</v>
      </c>
    </row>
    <row r="448" spans="1:9" ht="15" thickBot="1" x14ac:dyDescent="0.4">
      <c r="A448">
        <f>Athletes!V54</f>
        <v>547</v>
      </c>
      <c r="B448" t="str">
        <f>Athletes!W54</f>
        <v>U13B</v>
      </c>
      <c r="C448" t="str">
        <f>Athletes!X54</f>
        <v/>
      </c>
      <c r="D448">
        <f>Athletes!Y54</f>
        <v>0</v>
      </c>
      <c r="E448">
        <f>Athletes!Z54</f>
        <v>0</v>
      </c>
      <c r="F448" s="9" t="s">
        <v>18</v>
      </c>
      <c r="G448" s="96">
        <f>COUNTIF('U13B.Tr'!A:AB,Admin!$A448)</f>
        <v>0</v>
      </c>
      <c r="H448" s="96">
        <f>COUNTIF('U13B.Relay'!A:AC,Admin!$A448)</f>
        <v>0</v>
      </c>
      <c r="I448" s="96">
        <f>COUNTIF('U13B.F'!A:CL,Admin!$A448)</f>
        <v>0</v>
      </c>
    </row>
    <row r="449" spans="1:9" ht="15" thickBot="1" x14ac:dyDescent="0.4">
      <c r="A449">
        <f>Athletes!V55</f>
        <v>548</v>
      </c>
      <c r="B449" t="str">
        <f>Athletes!W55</f>
        <v>U13B</v>
      </c>
      <c r="C449" t="str">
        <f>Athletes!X55</f>
        <v/>
      </c>
      <c r="D449">
        <f>Athletes!Y55</f>
        <v>0</v>
      </c>
      <c r="E449">
        <f>Athletes!Z55</f>
        <v>0</v>
      </c>
      <c r="F449" s="9" t="s">
        <v>18</v>
      </c>
      <c r="G449" s="96">
        <f>COUNTIF('U13B.Tr'!A:AB,Admin!$A449)</f>
        <v>0</v>
      </c>
      <c r="H449" s="96">
        <f>COUNTIF('U13B.Relay'!A:AC,Admin!$A449)</f>
        <v>0</v>
      </c>
      <c r="I449" s="96">
        <f>COUNTIF('U13B.F'!A:CL,Admin!$A449)</f>
        <v>0</v>
      </c>
    </row>
    <row r="450" spans="1:9" ht="15" thickBot="1" x14ac:dyDescent="0.4">
      <c r="A450">
        <f>Athletes!V56</f>
        <v>549</v>
      </c>
      <c r="B450" t="str">
        <f>Athletes!W56</f>
        <v>U13B</v>
      </c>
      <c r="C450" t="str">
        <f>Athletes!X56</f>
        <v/>
      </c>
      <c r="D450">
        <f>Athletes!Y56</f>
        <v>0</v>
      </c>
      <c r="E450">
        <f>Athletes!Z56</f>
        <v>0</v>
      </c>
      <c r="F450" s="9" t="s">
        <v>18</v>
      </c>
      <c r="G450" s="96">
        <f>COUNTIF('U13B.Tr'!A:AB,Admin!$A450)</f>
        <v>0</v>
      </c>
      <c r="H450" s="96">
        <f>COUNTIF('U13B.Relay'!A:AC,Admin!$A450)</f>
        <v>0</v>
      </c>
      <c r="I450" s="96">
        <f>COUNTIF('U13B.F'!A:CL,Admin!$A450)</f>
        <v>0</v>
      </c>
    </row>
    <row r="451" spans="1:9" ht="15" thickBot="1" x14ac:dyDescent="0.4">
      <c r="A451">
        <f>Athletes!V57</f>
        <v>550</v>
      </c>
      <c r="B451" t="str">
        <f>Athletes!W57</f>
        <v>U13B</v>
      </c>
      <c r="C451" t="str">
        <f>Athletes!X57</f>
        <v/>
      </c>
      <c r="D451">
        <f>Athletes!Y57</f>
        <v>0</v>
      </c>
      <c r="E451">
        <f>Athletes!Z57</f>
        <v>0</v>
      </c>
      <c r="F451" s="9" t="s">
        <v>18</v>
      </c>
      <c r="G451" s="96">
        <f>COUNTIF('U13B.Tr'!A:AB,Admin!$A451)</f>
        <v>0</v>
      </c>
      <c r="H451" s="96">
        <f>COUNTIF('U13B.Relay'!A:AC,Admin!$A451)</f>
        <v>0</v>
      </c>
      <c r="I451" s="96">
        <f>COUNTIF('U13B.F'!A:CL,Admin!$A451)</f>
        <v>0</v>
      </c>
    </row>
    <row r="452" spans="1:9" ht="15" thickBot="1" x14ac:dyDescent="0.4">
      <c r="A452">
        <f>Athletes!V58</f>
        <v>551</v>
      </c>
      <c r="B452" t="str">
        <f>Athletes!W58</f>
        <v>U13B</v>
      </c>
      <c r="C452" t="str">
        <f>Athletes!X58</f>
        <v/>
      </c>
      <c r="D452">
        <f>Athletes!Y58</f>
        <v>0</v>
      </c>
      <c r="E452">
        <f>Athletes!Z58</f>
        <v>0</v>
      </c>
      <c r="F452" s="9" t="s">
        <v>18</v>
      </c>
      <c r="G452" s="96">
        <f>COUNTIF('U13B.Tr'!A:AB,Admin!$A452)</f>
        <v>0</v>
      </c>
      <c r="H452" s="96">
        <f>COUNTIF('U13B.Relay'!A:AC,Admin!$A452)</f>
        <v>0</v>
      </c>
      <c r="I452" s="96">
        <f>COUNTIF('U13B.F'!A:CL,Admin!$A452)</f>
        <v>0</v>
      </c>
    </row>
    <row r="453" spans="1:9" ht="15" thickBot="1" x14ac:dyDescent="0.4">
      <c r="A453">
        <f>Athletes!V59</f>
        <v>552</v>
      </c>
      <c r="B453" t="str">
        <f>Athletes!W59</f>
        <v>U13B</v>
      </c>
      <c r="C453" t="str">
        <f>Athletes!X59</f>
        <v/>
      </c>
      <c r="D453">
        <f>Athletes!Y59</f>
        <v>0</v>
      </c>
      <c r="E453">
        <f>Athletes!Z59</f>
        <v>0</v>
      </c>
      <c r="F453" s="9" t="s">
        <v>18</v>
      </c>
      <c r="G453" s="96">
        <f>COUNTIF('U13B.Tr'!A:AB,Admin!$A453)</f>
        <v>0</v>
      </c>
      <c r="H453" s="96">
        <f>COUNTIF('U13B.Relay'!A:AC,Admin!$A453)</f>
        <v>0</v>
      </c>
      <c r="I453" s="96">
        <f>COUNTIF('U13B.F'!A:CL,Admin!$A453)</f>
        <v>0</v>
      </c>
    </row>
    <row r="454" spans="1:9" ht="15" thickBot="1" x14ac:dyDescent="0.4">
      <c r="A454">
        <f>Athletes!V60</f>
        <v>553</v>
      </c>
      <c r="B454" t="str">
        <f>Athletes!W60</f>
        <v>U13B</v>
      </c>
      <c r="C454" t="str">
        <f>Athletes!X60</f>
        <v/>
      </c>
      <c r="D454">
        <f>Athletes!Y60</f>
        <v>0</v>
      </c>
      <c r="E454">
        <f>Athletes!Z60</f>
        <v>0</v>
      </c>
      <c r="F454" s="9" t="s">
        <v>18</v>
      </c>
      <c r="G454" s="96">
        <f>COUNTIF('U13B.Tr'!A:AB,Admin!$A454)</f>
        <v>0</v>
      </c>
      <c r="H454" s="96">
        <f>COUNTIF('U13B.Relay'!A:AC,Admin!$A454)</f>
        <v>0</v>
      </c>
      <c r="I454" s="96">
        <f>COUNTIF('U13B.F'!A:CL,Admin!$A454)</f>
        <v>0</v>
      </c>
    </row>
    <row r="455" spans="1:9" ht="15" thickBot="1" x14ac:dyDescent="0.4">
      <c r="A455">
        <f>Athletes!V61</f>
        <v>554</v>
      </c>
      <c r="B455" t="str">
        <f>Athletes!W61</f>
        <v>U13B</v>
      </c>
      <c r="C455" t="str">
        <f>Athletes!X61</f>
        <v/>
      </c>
      <c r="D455">
        <f>Athletes!Y61</f>
        <v>0</v>
      </c>
      <c r="E455">
        <f>Athletes!Z61</f>
        <v>0</v>
      </c>
      <c r="F455" s="9" t="s">
        <v>18</v>
      </c>
      <c r="G455" s="96">
        <f>COUNTIF('U13B.Tr'!A:AB,Admin!$A455)</f>
        <v>0</v>
      </c>
      <c r="H455" s="96">
        <f>COUNTIF('U13B.Relay'!A:AC,Admin!$A455)</f>
        <v>0</v>
      </c>
      <c r="I455" s="96">
        <f>COUNTIF('U13B.F'!A:CL,Admin!$A455)</f>
        <v>0</v>
      </c>
    </row>
    <row r="456" spans="1:9" ht="15" thickBot="1" x14ac:dyDescent="0.4">
      <c r="A456">
        <f>Athletes!V62</f>
        <v>555</v>
      </c>
      <c r="B456" t="str">
        <f>Athletes!W62</f>
        <v>U13B</v>
      </c>
      <c r="C456" t="str">
        <f>Athletes!X62</f>
        <v/>
      </c>
      <c r="D456">
        <f>Athletes!Y62</f>
        <v>0</v>
      </c>
      <c r="E456">
        <f>Athletes!Z62</f>
        <v>0</v>
      </c>
      <c r="F456" s="9" t="s">
        <v>18</v>
      </c>
      <c r="G456" s="96">
        <f>COUNTIF('U13B.Tr'!A:AB,Admin!$A456)</f>
        <v>0</v>
      </c>
      <c r="H456" s="96">
        <f>COUNTIF('U13B.Relay'!A:AC,Admin!$A456)</f>
        <v>0</v>
      </c>
      <c r="I456" s="96">
        <f>COUNTIF('U13B.F'!A:CL,Admin!$A456)</f>
        <v>0</v>
      </c>
    </row>
    <row r="457" spans="1:9" ht="15" thickBot="1" x14ac:dyDescent="0.4">
      <c r="A457">
        <f>Athletes!V63</f>
        <v>556</v>
      </c>
      <c r="B457" t="str">
        <f>Athletes!W63</f>
        <v>U13B</v>
      </c>
      <c r="C457" t="str">
        <f>Athletes!X63</f>
        <v/>
      </c>
      <c r="D457">
        <f>Athletes!Y63</f>
        <v>0</v>
      </c>
      <c r="E457">
        <f>Athletes!Z63</f>
        <v>0</v>
      </c>
      <c r="F457" s="9" t="s">
        <v>18</v>
      </c>
      <c r="G457" s="96">
        <f>COUNTIF('U13B.Tr'!A:AB,Admin!$A457)</f>
        <v>0</v>
      </c>
      <c r="H457" s="96">
        <f>COUNTIF('U13B.Relay'!A:AC,Admin!$A457)</f>
        <v>0</v>
      </c>
      <c r="I457" s="96">
        <f>COUNTIF('U13B.F'!A:CL,Admin!$A457)</f>
        <v>0</v>
      </c>
    </row>
    <row r="458" spans="1:9" ht="15" thickBot="1" x14ac:dyDescent="0.4">
      <c r="A458">
        <f>Athletes!V64</f>
        <v>557</v>
      </c>
      <c r="B458" t="str">
        <f>Athletes!W64</f>
        <v>U13B</v>
      </c>
      <c r="C458" t="str">
        <f>Athletes!X64</f>
        <v/>
      </c>
      <c r="D458">
        <f>Athletes!Y64</f>
        <v>0</v>
      </c>
      <c r="E458">
        <f>Athletes!Z64</f>
        <v>0</v>
      </c>
      <c r="F458" s="9" t="s">
        <v>18</v>
      </c>
      <c r="G458" s="96">
        <f>COUNTIF('U13B.Tr'!A:AB,Admin!$A458)</f>
        <v>0</v>
      </c>
      <c r="H458" s="96">
        <f>COUNTIF('U13B.Relay'!A:AC,Admin!$A458)</f>
        <v>0</v>
      </c>
      <c r="I458" s="96">
        <f>COUNTIF('U13B.F'!A:CL,Admin!$A458)</f>
        <v>0</v>
      </c>
    </row>
    <row r="459" spans="1:9" ht="15" thickBot="1" x14ac:dyDescent="0.4">
      <c r="A459">
        <f>Athletes!V65</f>
        <v>558</v>
      </c>
      <c r="B459" t="str">
        <f>Athletes!W65</f>
        <v>U13B</v>
      </c>
      <c r="C459" t="str">
        <f>Athletes!X65</f>
        <v/>
      </c>
      <c r="D459">
        <f>Athletes!Y65</f>
        <v>0</v>
      </c>
      <c r="E459">
        <f>Athletes!Z65</f>
        <v>0</v>
      </c>
      <c r="F459" s="9" t="s">
        <v>18</v>
      </c>
      <c r="G459" s="96">
        <f>COUNTIF('U13B.Tr'!A:AB,Admin!$A459)</f>
        <v>0</v>
      </c>
      <c r="H459" s="96">
        <f>COUNTIF('U13B.Relay'!A:AC,Admin!$A459)</f>
        <v>0</v>
      </c>
      <c r="I459" s="96">
        <f>COUNTIF('U13B.F'!A:CL,Admin!$A459)</f>
        <v>0</v>
      </c>
    </row>
    <row r="460" spans="1:9" ht="15" thickBot="1" x14ac:dyDescent="0.4">
      <c r="A460">
        <f>Athletes!V66</f>
        <v>559</v>
      </c>
      <c r="B460" t="str">
        <f>Athletes!W66</f>
        <v>U13B</v>
      </c>
      <c r="C460" t="str">
        <f>Athletes!X66</f>
        <v/>
      </c>
      <c r="D460">
        <f>Athletes!Y66</f>
        <v>0</v>
      </c>
      <c r="E460">
        <f>Athletes!Z66</f>
        <v>0</v>
      </c>
      <c r="F460" s="9" t="s">
        <v>18</v>
      </c>
      <c r="G460" s="96">
        <f>COUNTIF('U13B.Tr'!A:AB,Admin!$A460)</f>
        <v>0</v>
      </c>
      <c r="H460" s="96">
        <f>COUNTIF('U13B.Relay'!A:AC,Admin!$A460)</f>
        <v>0</v>
      </c>
      <c r="I460" s="96">
        <f>COUNTIF('U13B.F'!A:CL,Admin!$A460)</f>
        <v>0</v>
      </c>
    </row>
    <row r="461" spans="1:9" ht="15" thickBot="1" x14ac:dyDescent="0.4">
      <c r="A461">
        <f>Athletes!V67</f>
        <v>560</v>
      </c>
      <c r="B461" t="str">
        <f>Athletes!W67</f>
        <v>U13B</v>
      </c>
      <c r="C461" t="str">
        <f>Athletes!X67</f>
        <v/>
      </c>
      <c r="D461">
        <f>Athletes!Y67</f>
        <v>0</v>
      </c>
      <c r="E461">
        <f>Athletes!Z67</f>
        <v>0</v>
      </c>
      <c r="F461" s="9" t="s">
        <v>18</v>
      </c>
      <c r="G461" s="96">
        <f>COUNTIF('U13B.Tr'!A:AB,Admin!$A461)</f>
        <v>0</v>
      </c>
      <c r="H461" s="96">
        <f>COUNTIF('U13B.Relay'!A:AC,Admin!$A461)</f>
        <v>0</v>
      </c>
      <c r="I461" s="96">
        <f>COUNTIF('U13B.F'!A:CL,Admin!$A461)</f>
        <v>0</v>
      </c>
    </row>
    <row r="462" spans="1:9" ht="15" thickBot="1" x14ac:dyDescent="0.4">
      <c r="A462">
        <f>Athletes!V68</f>
        <v>561</v>
      </c>
      <c r="B462">
        <f>Athletes!W68</f>
        <v>0</v>
      </c>
      <c r="C462" t="str">
        <f>Athletes!X68</f>
        <v/>
      </c>
      <c r="D462">
        <f>Athletes!Y68</f>
        <v>0</v>
      </c>
      <c r="E462">
        <f>Athletes!Z68</f>
        <v>0</v>
      </c>
      <c r="F462" s="9" t="s">
        <v>18</v>
      </c>
      <c r="G462" s="96">
        <f>COUNTIF('U13B.Tr'!A:AB,Admin!$A462)</f>
        <v>0</v>
      </c>
      <c r="H462" s="96">
        <f>COUNTIF('U13B.Relay'!A:AC,Admin!$A462)</f>
        <v>0</v>
      </c>
      <c r="I462" s="96">
        <f>COUNTIF('U13B.F'!A:CL,Admin!$A462)</f>
        <v>0</v>
      </c>
    </row>
    <row r="463" spans="1:9" ht="15" thickBot="1" x14ac:dyDescent="0.4">
      <c r="A463">
        <f>Athletes!V69</f>
        <v>562</v>
      </c>
      <c r="B463">
        <f>Athletes!W69</f>
        <v>0</v>
      </c>
      <c r="C463" t="str">
        <f>Athletes!X69</f>
        <v/>
      </c>
      <c r="D463">
        <f>Athletes!Y69</f>
        <v>0</v>
      </c>
      <c r="E463">
        <f>Athletes!Z69</f>
        <v>0</v>
      </c>
      <c r="F463" s="9" t="s">
        <v>18</v>
      </c>
      <c r="G463" s="96">
        <f>COUNTIF('U13B.Tr'!A:AB,Admin!$A463)</f>
        <v>0</v>
      </c>
      <c r="H463" s="96">
        <f>COUNTIF('U13B.Relay'!A:AC,Admin!$A463)</f>
        <v>0</v>
      </c>
      <c r="I463" s="96">
        <f>COUNTIF('U13B.F'!A:CL,Admin!$A463)</f>
        <v>0</v>
      </c>
    </row>
    <row r="464" spans="1:9" ht="15" thickBot="1" x14ac:dyDescent="0.4">
      <c r="A464">
        <f>Athletes!V70</f>
        <v>563</v>
      </c>
      <c r="B464">
        <f>Athletes!W70</f>
        <v>0</v>
      </c>
      <c r="C464" t="str">
        <f>Athletes!X70</f>
        <v/>
      </c>
      <c r="D464">
        <f>Athletes!Y70</f>
        <v>0</v>
      </c>
      <c r="E464">
        <f>Athletes!Z70</f>
        <v>0</v>
      </c>
      <c r="F464" s="9" t="s">
        <v>18</v>
      </c>
      <c r="G464" s="96">
        <f>COUNTIF('U13B.Tr'!A:AB,Admin!$A464)</f>
        <v>0</v>
      </c>
      <c r="H464" s="96">
        <f>COUNTIF('U13B.Relay'!A:AC,Admin!$A464)</f>
        <v>0</v>
      </c>
      <c r="I464" s="96">
        <f>COUNTIF('U13B.F'!A:CL,Admin!$A464)</f>
        <v>0</v>
      </c>
    </row>
    <row r="465" spans="1:9" ht="15" thickBot="1" x14ac:dyDescent="0.4">
      <c r="A465">
        <f>Athletes!V71</f>
        <v>564</v>
      </c>
      <c r="B465">
        <f>Athletes!W71</f>
        <v>0</v>
      </c>
      <c r="C465" t="str">
        <f>Athletes!X71</f>
        <v/>
      </c>
      <c r="D465">
        <f>Athletes!Y71</f>
        <v>0</v>
      </c>
      <c r="E465">
        <f>Athletes!Z71</f>
        <v>0</v>
      </c>
      <c r="F465" s="9" t="s">
        <v>18</v>
      </c>
      <c r="G465" s="96">
        <f>COUNTIF('U13B.Tr'!A:AB,Admin!$A465)</f>
        <v>0</v>
      </c>
      <c r="H465" s="96">
        <f>COUNTIF('U13B.Relay'!A:AC,Admin!$A465)</f>
        <v>0</v>
      </c>
      <c r="I465" s="96">
        <f>COUNTIF('U13B.F'!A:CL,Admin!$A465)</f>
        <v>0</v>
      </c>
    </row>
    <row r="466" spans="1:9" ht="15" thickBot="1" x14ac:dyDescent="0.4">
      <c r="A466">
        <f>Athletes!V72</f>
        <v>565</v>
      </c>
      <c r="B466">
        <f>Athletes!W72</f>
        <v>0</v>
      </c>
      <c r="C466" t="str">
        <f>Athletes!X72</f>
        <v/>
      </c>
      <c r="D466">
        <f>Athletes!Y72</f>
        <v>0</v>
      </c>
      <c r="E466">
        <f>Athletes!Z72</f>
        <v>0</v>
      </c>
      <c r="F466" s="9" t="s">
        <v>18</v>
      </c>
      <c r="G466" s="96">
        <f>COUNTIF('U13B.Tr'!A:AB,Admin!$A466)</f>
        <v>0</v>
      </c>
      <c r="H466" s="96">
        <f>COUNTIF('U13B.Relay'!A:AC,Admin!$A466)</f>
        <v>0</v>
      </c>
      <c r="I466" s="96">
        <f>COUNTIF('U13B.F'!A:CL,Admin!$A466)</f>
        <v>0</v>
      </c>
    </row>
    <row r="467" spans="1:9" ht="15" thickBot="1" x14ac:dyDescent="0.4">
      <c r="A467">
        <f>Athletes!V73</f>
        <v>566</v>
      </c>
      <c r="B467">
        <f>Athletes!W73</f>
        <v>0</v>
      </c>
      <c r="C467" t="str">
        <f>Athletes!X73</f>
        <v/>
      </c>
      <c r="D467">
        <f>Athletes!Y73</f>
        <v>0</v>
      </c>
      <c r="E467">
        <f>Athletes!Z73</f>
        <v>0</v>
      </c>
      <c r="F467" s="9" t="s">
        <v>18</v>
      </c>
      <c r="G467" s="96">
        <f>COUNTIF('U13B.Tr'!A:AB,Admin!$A467)</f>
        <v>0</v>
      </c>
      <c r="H467" s="96">
        <f>COUNTIF('U13B.Relay'!A:AC,Admin!$A467)</f>
        <v>0</v>
      </c>
      <c r="I467" s="96">
        <f>COUNTIF('U13B.F'!A:CL,Admin!$A467)</f>
        <v>0</v>
      </c>
    </row>
    <row r="468" spans="1:9" ht="15" thickBot="1" x14ac:dyDescent="0.4">
      <c r="A468">
        <f>Athletes!V74</f>
        <v>567</v>
      </c>
      <c r="B468">
        <f>Athletes!W74</f>
        <v>0</v>
      </c>
      <c r="C468" t="str">
        <f>Athletes!X74</f>
        <v/>
      </c>
      <c r="D468">
        <f>Athletes!Y74</f>
        <v>0</v>
      </c>
      <c r="E468">
        <f>Athletes!Z74</f>
        <v>0</v>
      </c>
      <c r="F468" s="9" t="s">
        <v>18</v>
      </c>
      <c r="G468" s="96">
        <f>COUNTIF('U13B.Tr'!A:AB,Admin!$A468)</f>
        <v>0</v>
      </c>
      <c r="H468" s="96">
        <f>COUNTIF('U13B.Relay'!A:AC,Admin!$A468)</f>
        <v>0</v>
      </c>
      <c r="I468" s="96">
        <f>COUNTIF('U13B.F'!A:CL,Admin!$A468)</f>
        <v>0</v>
      </c>
    </row>
    <row r="469" spans="1:9" ht="15" thickBot="1" x14ac:dyDescent="0.4">
      <c r="A469">
        <f>Athletes!V75</f>
        <v>568</v>
      </c>
      <c r="B469">
        <f>Athletes!W75</f>
        <v>0</v>
      </c>
      <c r="C469" t="str">
        <f>Athletes!X75</f>
        <v/>
      </c>
      <c r="D469">
        <f>Athletes!Y75</f>
        <v>0</v>
      </c>
      <c r="E469">
        <f>Athletes!Z75</f>
        <v>0</v>
      </c>
      <c r="F469" s="9" t="s">
        <v>18</v>
      </c>
      <c r="G469" s="96">
        <f>COUNTIF('U13B.Tr'!A:AB,Admin!$A469)</f>
        <v>0</v>
      </c>
      <c r="H469" s="96">
        <f>COUNTIF('U13B.Relay'!A:AC,Admin!$A469)</f>
        <v>0</v>
      </c>
      <c r="I469" s="96">
        <f>COUNTIF('U13B.F'!A:CL,Admin!$A469)</f>
        <v>0</v>
      </c>
    </row>
    <row r="470" spans="1:9" ht="15" thickBot="1" x14ac:dyDescent="0.4">
      <c r="A470">
        <f>Athletes!V76</f>
        <v>569</v>
      </c>
      <c r="B470">
        <f>Athletes!W76</f>
        <v>0</v>
      </c>
      <c r="C470" t="str">
        <f>Athletes!X76</f>
        <v/>
      </c>
      <c r="D470">
        <f>Athletes!Y76</f>
        <v>0</v>
      </c>
      <c r="E470">
        <f>Athletes!Z76</f>
        <v>0</v>
      </c>
      <c r="F470" s="9" t="s">
        <v>18</v>
      </c>
      <c r="G470" s="96">
        <f>COUNTIF('U13B.Tr'!A:AB,Admin!$A470)</f>
        <v>0</v>
      </c>
      <c r="H470" s="96">
        <f>COUNTIF('U13B.Relay'!A:AC,Admin!$A470)</f>
        <v>0</v>
      </c>
      <c r="I470" s="96">
        <f>COUNTIF('U13B.F'!A:CL,Admin!$A470)</f>
        <v>0</v>
      </c>
    </row>
    <row r="471" spans="1:9" ht="15" thickBot="1" x14ac:dyDescent="0.4">
      <c r="A471">
        <f>Athletes!V77</f>
        <v>570</v>
      </c>
      <c r="B471">
        <f>Athletes!W77</f>
        <v>0</v>
      </c>
      <c r="C471" t="str">
        <f>Athletes!X77</f>
        <v/>
      </c>
      <c r="D471">
        <f>Athletes!Y77</f>
        <v>0</v>
      </c>
      <c r="E471">
        <f>Athletes!Z77</f>
        <v>0</v>
      </c>
      <c r="F471" s="9" t="s">
        <v>18</v>
      </c>
      <c r="G471" s="96">
        <f>COUNTIF('U13B.Tr'!A:AB,Admin!$A471)</f>
        <v>0</v>
      </c>
      <c r="H471" s="96">
        <f>COUNTIF('U13B.Relay'!A:AC,Admin!$A471)</f>
        <v>0</v>
      </c>
      <c r="I471" s="96">
        <f>COUNTIF('U13B.F'!A:CL,Admin!$A471)</f>
        <v>0</v>
      </c>
    </row>
    <row r="472" spans="1:9" ht="15" thickBot="1" x14ac:dyDescent="0.4">
      <c r="A472">
        <f>Athletes!V78</f>
        <v>571</v>
      </c>
      <c r="B472">
        <f>Athletes!W78</f>
        <v>0</v>
      </c>
      <c r="C472" t="str">
        <f>Athletes!X78</f>
        <v/>
      </c>
      <c r="D472">
        <f>Athletes!Y78</f>
        <v>0</v>
      </c>
      <c r="E472">
        <f>Athletes!Z78</f>
        <v>0</v>
      </c>
      <c r="F472" s="9" t="s">
        <v>18</v>
      </c>
      <c r="G472" s="96">
        <f>COUNTIF('U13B.Tr'!A:AB,Admin!$A472)</f>
        <v>0</v>
      </c>
      <c r="H472" s="96">
        <f>COUNTIF('U13B.Relay'!A:AC,Admin!$A472)</f>
        <v>0</v>
      </c>
      <c r="I472" s="96">
        <f>COUNTIF('U13B.F'!A:CL,Admin!$A472)</f>
        <v>0</v>
      </c>
    </row>
    <row r="473" spans="1:9" ht="15" thickBot="1" x14ac:dyDescent="0.4">
      <c r="A473">
        <f>Athletes!V79</f>
        <v>572</v>
      </c>
      <c r="B473">
        <f>Athletes!W79</f>
        <v>0</v>
      </c>
      <c r="C473" t="str">
        <f>Athletes!X79</f>
        <v/>
      </c>
      <c r="D473">
        <f>Athletes!Y79</f>
        <v>0</v>
      </c>
      <c r="E473">
        <f>Athletes!Z79</f>
        <v>0</v>
      </c>
      <c r="F473" s="9" t="s">
        <v>18</v>
      </c>
      <c r="G473" s="96">
        <f>COUNTIF('U13B.Tr'!A:AB,Admin!$A473)</f>
        <v>0</v>
      </c>
      <c r="H473" s="96">
        <f>COUNTIF('U13B.Relay'!A:AC,Admin!$A473)</f>
        <v>0</v>
      </c>
      <c r="I473" s="96">
        <f>COUNTIF('U13B.F'!A:CL,Admin!$A473)</f>
        <v>0</v>
      </c>
    </row>
    <row r="474" spans="1:9" ht="15" thickBot="1" x14ac:dyDescent="0.4">
      <c r="A474">
        <f>Athletes!V80</f>
        <v>573</v>
      </c>
      <c r="B474">
        <f>Athletes!W80</f>
        <v>0</v>
      </c>
      <c r="C474" t="str">
        <f>Athletes!X80</f>
        <v/>
      </c>
      <c r="D474">
        <f>Athletes!Y80</f>
        <v>0</v>
      </c>
      <c r="E474">
        <f>Athletes!Z80</f>
        <v>0</v>
      </c>
      <c r="F474" s="9" t="s">
        <v>18</v>
      </c>
      <c r="G474" s="96">
        <f>COUNTIF('U13B.Tr'!A:AB,Admin!$A474)</f>
        <v>0</v>
      </c>
      <c r="H474" s="96">
        <f>COUNTIF('U13B.Relay'!A:AC,Admin!$A474)</f>
        <v>0</v>
      </c>
      <c r="I474" s="96">
        <f>COUNTIF('U13B.F'!A:CL,Admin!$A474)</f>
        <v>0</v>
      </c>
    </row>
    <row r="475" spans="1:9" ht="15" thickBot="1" x14ac:dyDescent="0.4">
      <c r="A475">
        <f>Athletes!V81</f>
        <v>574</v>
      </c>
      <c r="B475">
        <f>Athletes!W81</f>
        <v>0</v>
      </c>
      <c r="C475" t="str">
        <f>Athletes!X81</f>
        <v/>
      </c>
      <c r="D475">
        <f>Athletes!Y81</f>
        <v>0</v>
      </c>
      <c r="E475">
        <f>Athletes!Z81</f>
        <v>0</v>
      </c>
      <c r="F475" s="9" t="s">
        <v>18</v>
      </c>
      <c r="G475" s="96">
        <f>COUNTIF('U13B.Tr'!A:AB,Admin!$A475)</f>
        <v>0</v>
      </c>
      <c r="H475" s="96">
        <f>COUNTIF('U13B.Relay'!A:AC,Admin!$A475)</f>
        <v>0</v>
      </c>
      <c r="I475" s="96">
        <f>COUNTIF('U13B.F'!A:CL,Admin!$A475)</f>
        <v>0</v>
      </c>
    </row>
    <row r="476" spans="1:9" ht="15" thickBot="1" x14ac:dyDescent="0.4">
      <c r="A476">
        <f>Athletes!V82</f>
        <v>575</v>
      </c>
      <c r="B476">
        <f>Athletes!W82</f>
        <v>0</v>
      </c>
      <c r="C476" t="str">
        <f>Athletes!X82</f>
        <v/>
      </c>
      <c r="D476">
        <f>Athletes!Y82</f>
        <v>0</v>
      </c>
      <c r="E476">
        <f>Athletes!Z82</f>
        <v>0</v>
      </c>
      <c r="F476" s="9" t="s">
        <v>18</v>
      </c>
      <c r="G476" s="96">
        <f>COUNTIF('U13B.Tr'!A:AB,Admin!$A476)</f>
        <v>0</v>
      </c>
      <c r="H476" s="96">
        <f>COUNTIF('U13B.Relay'!A:AC,Admin!$A476)</f>
        <v>0</v>
      </c>
      <c r="I476" s="96">
        <f>COUNTIF('U13B.F'!A:CL,Admin!$A476)</f>
        <v>0</v>
      </c>
    </row>
    <row r="477" spans="1:9" ht="15" thickBot="1" x14ac:dyDescent="0.4">
      <c r="A477">
        <f>Athletes!V83</f>
        <v>576</v>
      </c>
      <c r="B477">
        <f>Athletes!W83</f>
        <v>0</v>
      </c>
      <c r="C477" t="str">
        <f>Athletes!X83</f>
        <v/>
      </c>
      <c r="D477">
        <f>Athletes!Y83</f>
        <v>0</v>
      </c>
      <c r="E477">
        <f>Athletes!Z83</f>
        <v>0</v>
      </c>
      <c r="F477" s="9" t="s">
        <v>18</v>
      </c>
      <c r="G477" s="96">
        <f>COUNTIF('U13B.Tr'!A:AB,Admin!$A477)</f>
        <v>0</v>
      </c>
      <c r="H477" s="96">
        <f>COUNTIF('U13B.Relay'!A:AC,Admin!$A477)</f>
        <v>0</v>
      </c>
      <c r="I477" s="96">
        <f>COUNTIF('U13B.F'!A:CL,Admin!$A477)</f>
        <v>0</v>
      </c>
    </row>
    <row r="478" spans="1:9" ht="15" thickBot="1" x14ac:dyDescent="0.4">
      <c r="A478">
        <f>Athletes!V84</f>
        <v>577</v>
      </c>
      <c r="B478">
        <f>Athletes!W84</f>
        <v>0</v>
      </c>
      <c r="C478" t="str">
        <f>Athletes!X84</f>
        <v/>
      </c>
      <c r="D478">
        <f>Athletes!Y84</f>
        <v>0</v>
      </c>
      <c r="E478">
        <f>Athletes!Z84</f>
        <v>0</v>
      </c>
      <c r="F478" s="9" t="s">
        <v>18</v>
      </c>
      <c r="G478" s="96">
        <f>COUNTIF('U13B.Tr'!A:AB,Admin!$A478)</f>
        <v>0</v>
      </c>
      <c r="H478" s="96">
        <f>COUNTIF('U13B.Relay'!A:AC,Admin!$A478)</f>
        <v>0</v>
      </c>
      <c r="I478" s="96">
        <f>COUNTIF('U13B.F'!A:CL,Admin!$A478)</f>
        <v>0</v>
      </c>
    </row>
    <row r="479" spans="1:9" ht="15" thickBot="1" x14ac:dyDescent="0.4">
      <c r="A479">
        <f>Athletes!V85</f>
        <v>578</v>
      </c>
      <c r="B479">
        <f>Athletes!W85</f>
        <v>0</v>
      </c>
      <c r="C479" t="str">
        <f>Athletes!X85</f>
        <v/>
      </c>
      <c r="D479">
        <f>Athletes!Y85</f>
        <v>0</v>
      </c>
      <c r="E479">
        <f>Athletes!Z85</f>
        <v>0</v>
      </c>
      <c r="F479" s="9" t="s">
        <v>18</v>
      </c>
      <c r="G479" s="96">
        <f>COUNTIF('U13B.Tr'!A:AB,Admin!$A479)</f>
        <v>0</v>
      </c>
      <c r="H479" s="96">
        <f>COUNTIF('U13B.Relay'!A:AC,Admin!$A479)</f>
        <v>0</v>
      </c>
      <c r="I479" s="96">
        <f>COUNTIF('U13B.F'!A:CL,Admin!$A479)</f>
        <v>0</v>
      </c>
    </row>
    <row r="480" spans="1:9" ht="15" thickBot="1" x14ac:dyDescent="0.4">
      <c r="A480">
        <f>Athletes!V86</f>
        <v>579</v>
      </c>
      <c r="B480">
        <f>Athletes!W86</f>
        <v>0</v>
      </c>
      <c r="C480" t="str">
        <f>Athletes!X86</f>
        <v/>
      </c>
      <c r="D480">
        <f>Athletes!Y86</f>
        <v>0</v>
      </c>
      <c r="E480">
        <f>Athletes!Z86</f>
        <v>0</v>
      </c>
      <c r="F480" s="9" t="s">
        <v>18</v>
      </c>
      <c r="G480" s="96">
        <f>COUNTIF('U13B.Tr'!A:AB,Admin!$A480)</f>
        <v>0</v>
      </c>
      <c r="H480" s="96">
        <f>COUNTIF('U13B.Relay'!A:AC,Admin!$A480)</f>
        <v>0</v>
      </c>
      <c r="I480" s="96">
        <f>COUNTIF('U13B.F'!A:CL,Admin!$A480)</f>
        <v>0</v>
      </c>
    </row>
    <row r="481" spans="1:9" ht="15" thickBot="1" x14ac:dyDescent="0.4">
      <c r="A481">
        <f>Athletes!V87</f>
        <v>580</v>
      </c>
      <c r="B481">
        <f>Athletes!W87</f>
        <v>0</v>
      </c>
      <c r="C481" t="str">
        <f>Athletes!X87</f>
        <v/>
      </c>
      <c r="D481">
        <f>Athletes!Y87</f>
        <v>0</v>
      </c>
      <c r="E481">
        <f>Athletes!Z87</f>
        <v>0</v>
      </c>
      <c r="F481" s="9" t="s">
        <v>18</v>
      </c>
      <c r="G481" s="96">
        <f>COUNTIF('U13B.Tr'!A:AB,Admin!$A481)</f>
        <v>0</v>
      </c>
      <c r="H481" s="96">
        <f>COUNTIF('U13B.Relay'!A:AC,Admin!$A481)</f>
        <v>0</v>
      </c>
      <c r="I481" s="96">
        <f>COUNTIF('U13B.F'!A:CL,Admin!$A481)</f>
        <v>0</v>
      </c>
    </row>
    <row r="482" spans="1:9" ht="15" thickBot="1" x14ac:dyDescent="0.4">
      <c r="A482">
        <f>Athletes!V88</f>
        <v>581</v>
      </c>
      <c r="B482">
        <f>Athletes!W88</f>
        <v>0</v>
      </c>
      <c r="C482" t="str">
        <f>Athletes!X88</f>
        <v/>
      </c>
      <c r="D482">
        <f>Athletes!Y88</f>
        <v>0</v>
      </c>
      <c r="E482">
        <f>Athletes!Z88</f>
        <v>0</v>
      </c>
      <c r="F482" s="9" t="s">
        <v>18</v>
      </c>
      <c r="G482" s="96">
        <f>COUNTIF('U13B.Tr'!A:AB,Admin!$A482)</f>
        <v>0</v>
      </c>
      <c r="H482" s="96">
        <f>COUNTIF('U13B.Relay'!A:AC,Admin!$A482)</f>
        <v>0</v>
      </c>
      <c r="I482" s="96">
        <f>COUNTIF('U13B.F'!A:CL,Admin!$A482)</f>
        <v>0</v>
      </c>
    </row>
    <row r="483" spans="1:9" ht="15" thickBot="1" x14ac:dyDescent="0.4">
      <c r="A483">
        <f>Athletes!V89</f>
        <v>582</v>
      </c>
      <c r="B483">
        <f>Athletes!W89</f>
        <v>0</v>
      </c>
      <c r="C483" t="str">
        <f>Athletes!X89</f>
        <v/>
      </c>
      <c r="D483">
        <f>Athletes!Y89</f>
        <v>0</v>
      </c>
      <c r="E483">
        <f>Athletes!Z89</f>
        <v>0</v>
      </c>
      <c r="F483" s="9" t="s">
        <v>18</v>
      </c>
      <c r="G483" s="96">
        <f>COUNTIF('U13B.Tr'!A:AB,Admin!$A483)</f>
        <v>0</v>
      </c>
      <c r="H483" s="96">
        <f>COUNTIF('U13B.Relay'!A:AC,Admin!$A483)</f>
        <v>0</v>
      </c>
      <c r="I483" s="96">
        <f>COUNTIF('U13B.F'!A:CL,Admin!$A483)</f>
        <v>0</v>
      </c>
    </row>
    <row r="484" spans="1:9" ht="15" thickBot="1" x14ac:dyDescent="0.4">
      <c r="A484">
        <f>Athletes!V90</f>
        <v>583</v>
      </c>
      <c r="B484">
        <f>Athletes!W90</f>
        <v>0</v>
      </c>
      <c r="C484" t="str">
        <f>Athletes!X90</f>
        <v/>
      </c>
      <c r="D484">
        <f>Athletes!Y90</f>
        <v>0</v>
      </c>
      <c r="E484">
        <f>Athletes!Z90</f>
        <v>0</v>
      </c>
      <c r="F484" s="9" t="s">
        <v>18</v>
      </c>
      <c r="G484" s="96">
        <f>COUNTIF('U13B.Tr'!A:AB,Admin!$A484)</f>
        <v>0</v>
      </c>
      <c r="H484" s="96">
        <f>COUNTIF('U13B.Relay'!A:AC,Admin!$A484)</f>
        <v>0</v>
      </c>
      <c r="I484" s="96">
        <f>COUNTIF('U13B.F'!A:CL,Admin!$A484)</f>
        <v>0</v>
      </c>
    </row>
    <row r="485" spans="1:9" ht="15" thickBot="1" x14ac:dyDescent="0.4">
      <c r="A485">
        <f>Athletes!V91</f>
        <v>584</v>
      </c>
      <c r="B485">
        <f>Athletes!W91</f>
        <v>0</v>
      </c>
      <c r="C485" t="str">
        <f>Athletes!X91</f>
        <v/>
      </c>
      <c r="D485">
        <f>Athletes!Y91</f>
        <v>0</v>
      </c>
      <c r="E485">
        <f>Athletes!Z91</f>
        <v>0</v>
      </c>
      <c r="F485" s="9" t="s">
        <v>18</v>
      </c>
      <c r="G485" s="96">
        <f>COUNTIF('U13B.Tr'!A:AB,Admin!$A485)</f>
        <v>0</v>
      </c>
      <c r="H485" s="96">
        <f>COUNTIF('U13B.Relay'!A:AC,Admin!$A485)</f>
        <v>0</v>
      </c>
      <c r="I485" s="96">
        <f>COUNTIF('U13B.F'!A:CL,Admin!$A485)</f>
        <v>0</v>
      </c>
    </row>
    <row r="486" spans="1:9" ht="15" thickBot="1" x14ac:dyDescent="0.4">
      <c r="A486">
        <f>Athletes!V92</f>
        <v>585</v>
      </c>
      <c r="B486">
        <f>Athletes!W92</f>
        <v>0</v>
      </c>
      <c r="C486" t="str">
        <f>Athletes!X92</f>
        <v/>
      </c>
      <c r="D486">
        <f>Athletes!Y92</f>
        <v>0</v>
      </c>
      <c r="E486">
        <f>Athletes!Z92</f>
        <v>0</v>
      </c>
      <c r="F486" s="9" t="s">
        <v>18</v>
      </c>
      <c r="G486" s="96">
        <f>COUNTIF('U13B.Tr'!A:AB,Admin!$A486)</f>
        <v>0</v>
      </c>
      <c r="H486" s="96">
        <f>COUNTIF('U13B.Relay'!A:AC,Admin!$A486)</f>
        <v>0</v>
      </c>
      <c r="I486" s="96">
        <f>COUNTIF('U13B.F'!A:CL,Admin!$A486)</f>
        <v>0</v>
      </c>
    </row>
    <row r="487" spans="1:9" ht="15" thickBot="1" x14ac:dyDescent="0.4">
      <c r="A487">
        <f>Athletes!V93</f>
        <v>586</v>
      </c>
      <c r="B487">
        <f>Athletes!W93</f>
        <v>0</v>
      </c>
      <c r="C487" t="str">
        <f>Athletes!X93</f>
        <v/>
      </c>
      <c r="D487">
        <f>Athletes!Y93</f>
        <v>0</v>
      </c>
      <c r="E487">
        <f>Athletes!Z93</f>
        <v>0</v>
      </c>
      <c r="F487" s="9" t="s">
        <v>18</v>
      </c>
      <c r="G487" s="96">
        <f>COUNTIF('U13B.Tr'!A:AB,Admin!$A487)</f>
        <v>0</v>
      </c>
      <c r="H487" s="96">
        <f>COUNTIF('U13B.Relay'!A:AC,Admin!$A487)</f>
        <v>0</v>
      </c>
      <c r="I487" s="96">
        <f>COUNTIF('U13B.F'!A:CL,Admin!$A487)</f>
        <v>0</v>
      </c>
    </row>
    <row r="488" spans="1:9" ht="15" thickBot="1" x14ac:dyDescent="0.4">
      <c r="A488">
        <f>Athletes!V94</f>
        <v>587</v>
      </c>
      <c r="B488">
        <f>Athletes!W94</f>
        <v>0</v>
      </c>
      <c r="C488" t="str">
        <f>Athletes!X94</f>
        <v/>
      </c>
      <c r="D488">
        <f>Athletes!Y94</f>
        <v>0</v>
      </c>
      <c r="E488">
        <f>Athletes!Z94</f>
        <v>0</v>
      </c>
      <c r="F488" s="9" t="s">
        <v>18</v>
      </c>
      <c r="G488" s="96">
        <f>COUNTIF('U13B.Tr'!A:AB,Admin!$A488)</f>
        <v>0</v>
      </c>
      <c r="H488" s="96">
        <f>COUNTIF('U13B.Relay'!A:AC,Admin!$A488)</f>
        <v>0</v>
      </c>
      <c r="I488" s="96">
        <f>COUNTIF('U13B.F'!A:CL,Admin!$A488)</f>
        <v>0</v>
      </c>
    </row>
    <row r="489" spans="1:9" ht="15" thickBot="1" x14ac:dyDescent="0.4">
      <c r="A489">
        <f>Athletes!V95</f>
        <v>588</v>
      </c>
      <c r="B489">
        <f>Athletes!W95</f>
        <v>0</v>
      </c>
      <c r="C489" t="str">
        <f>Athletes!X95</f>
        <v/>
      </c>
      <c r="D489">
        <f>Athletes!Y95</f>
        <v>0</v>
      </c>
      <c r="E489">
        <f>Athletes!Z95</f>
        <v>0</v>
      </c>
      <c r="F489" s="9" t="s">
        <v>18</v>
      </c>
      <c r="G489" s="96">
        <f>COUNTIF('U13B.Tr'!A:AB,Admin!$A489)</f>
        <v>0</v>
      </c>
      <c r="H489" s="96">
        <f>COUNTIF('U13B.Relay'!A:AC,Admin!$A489)</f>
        <v>0</v>
      </c>
      <c r="I489" s="96">
        <f>COUNTIF('U13B.F'!A:CL,Admin!$A489)</f>
        <v>0</v>
      </c>
    </row>
    <row r="490" spans="1:9" ht="15" thickBot="1" x14ac:dyDescent="0.4">
      <c r="A490">
        <f>Athletes!V96</f>
        <v>589</v>
      </c>
      <c r="B490">
        <f>Athletes!W96</f>
        <v>0</v>
      </c>
      <c r="C490" t="str">
        <f>Athletes!X96</f>
        <v/>
      </c>
      <c r="D490">
        <f>Athletes!Y96</f>
        <v>0</v>
      </c>
      <c r="E490">
        <f>Athletes!Z96</f>
        <v>0</v>
      </c>
      <c r="F490" s="9" t="s">
        <v>18</v>
      </c>
      <c r="G490" s="96">
        <f>COUNTIF('U13B.Tr'!A:AB,Admin!$A490)</f>
        <v>0</v>
      </c>
      <c r="H490" s="96">
        <f>COUNTIF('U13B.Relay'!A:AC,Admin!$A490)</f>
        <v>0</v>
      </c>
      <c r="I490" s="96">
        <f>COUNTIF('U13B.F'!A:CL,Admin!$A490)</f>
        <v>0</v>
      </c>
    </row>
    <row r="491" spans="1:9" ht="15" thickBot="1" x14ac:dyDescent="0.4">
      <c r="A491">
        <f>Athletes!V97</f>
        <v>590</v>
      </c>
      <c r="B491">
        <f>Athletes!W97</f>
        <v>0</v>
      </c>
      <c r="C491" t="str">
        <f>Athletes!X97</f>
        <v/>
      </c>
      <c r="D491">
        <f>Athletes!Y97</f>
        <v>0</v>
      </c>
      <c r="E491">
        <f>Athletes!Z97</f>
        <v>0</v>
      </c>
      <c r="F491" s="9" t="s">
        <v>18</v>
      </c>
      <c r="G491" s="96">
        <f>COUNTIF('U13B.Tr'!A:AB,Admin!$A491)</f>
        <v>0</v>
      </c>
      <c r="H491" s="96">
        <f>COUNTIF('U13B.Relay'!A:AC,Admin!$A491)</f>
        <v>0</v>
      </c>
      <c r="I491" s="96">
        <f>COUNTIF('U13B.F'!A:CL,Admin!$A491)</f>
        <v>0</v>
      </c>
    </row>
    <row r="492" spans="1:9" ht="15" thickBot="1" x14ac:dyDescent="0.4">
      <c r="A492">
        <f>Athletes!V98</f>
        <v>591</v>
      </c>
      <c r="B492">
        <f>Athletes!W98</f>
        <v>0</v>
      </c>
      <c r="C492" t="str">
        <f>Athletes!X98</f>
        <v/>
      </c>
      <c r="D492">
        <f>Athletes!Y98</f>
        <v>0</v>
      </c>
      <c r="E492">
        <f>Athletes!Z98</f>
        <v>0</v>
      </c>
      <c r="F492" s="9" t="s">
        <v>18</v>
      </c>
      <c r="G492" s="96">
        <f>COUNTIF('U13B.Tr'!A:AB,Admin!$A492)</f>
        <v>0</v>
      </c>
      <c r="H492" s="96">
        <f>COUNTIF('U13B.Relay'!A:AC,Admin!$A492)</f>
        <v>0</v>
      </c>
      <c r="I492" s="96">
        <f>COUNTIF('U13B.F'!A:CL,Admin!$A492)</f>
        <v>0</v>
      </c>
    </row>
    <row r="493" spans="1:9" ht="15" thickBot="1" x14ac:dyDescent="0.4">
      <c r="A493">
        <f>Athletes!V99</f>
        <v>592</v>
      </c>
      <c r="B493">
        <f>Athletes!W99</f>
        <v>0</v>
      </c>
      <c r="C493" t="str">
        <f>Athletes!X99</f>
        <v/>
      </c>
      <c r="D493">
        <f>Athletes!Y99</f>
        <v>0</v>
      </c>
      <c r="E493">
        <f>Athletes!Z99</f>
        <v>0</v>
      </c>
      <c r="F493" s="9" t="s">
        <v>18</v>
      </c>
      <c r="G493" s="96">
        <f>COUNTIF('U13B.Tr'!A:AB,Admin!$A493)</f>
        <v>0</v>
      </c>
      <c r="H493" s="96">
        <f>COUNTIF('U13B.Relay'!A:AC,Admin!$A493)</f>
        <v>0</v>
      </c>
      <c r="I493" s="96">
        <f>COUNTIF('U13B.F'!A:CL,Admin!$A493)</f>
        <v>0</v>
      </c>
    </row>
    <row r="494" spans="1:9" ht="15" thickBot="1" x14ac:dyDescent="0.4">
      <c r="A494">
        <f>Athletes!V100</f>
        <v>593</v>
      </c>
      <c r="B494">
        <f>Athletes!W100</f>
        <v>0</v>
      </c>
      <c r="C494" t="str">
        <f>Athletes!X100</f>
        <v/>
      </c>
      <c r="D494">
        <f>Athletes!Y100</f>
        <v>0</v>
      </c>
      <c r="E494">
        <f>Athletes!Z100</f>
        <v>0</v>
      </c>
      <c r="F494" s="9" t="s">
        <v>18</v>
      </c>
      <c r="G494" s="96">
        <f>COUNTIF('U13B.Tr'!A:AB,Admin!$A494)</f>
        <v>0</v>
      </c>
      <c r="H494" s="96">
        <f>COUNTIF('U13B.Relay'!A:AC,Admin!$A494)</f>
        <v>0</v>
      </c>
      <c r="I494" s="96">
        <f>COUNTIF('U13B.F'!A:CL,Admin!$A494)</f>
        <v>0</v>
      </c>
    </row>
    <row r="495" spans="1:9" ht="15" thickBot="1" x14ac:dyDescent="0.4">
      <c r="A495">
        <f>Athletes!V101</f>
        <v>594</v>
      </c>
      <c r="B495">
        <f>Athletes!W101</f>
        <v>0</v>
      </c>
      <c r="C495" t="str">
        <f>Athletes!X101</f>
        <v/>
      </c>
      <c r="D495">
        <f>Athletes!Y101</f>
        <v>0</v>
      </c>
      <c r="E495">
        <f>Athletes!Z101</f>
        <v>0</v>
      </c>
      <c r="F495" s="9" t="s">
        <v>18</v>
      </c>
      <c r="G495" s="96">
        <f>COUNTIF('U13B.Tr'!A:AB,Admin!$A495)</f>
        <v>0</v>
      </c>
      <c r="H495" s="96">
        <f>COUNTIF('U13B.Relay'!A:AC,Admin!$A495)</f>
        <v>0</v>
      </c>
      <c r="I495" s="96">
        <f>COUNTIF('U13B.F'!A:CL,Admin!$A495)</f>
        <v>0</v>
      </c>
    </row>
    <row r="496" spans="1:9" ht="15" thickBot="1" x14ac:dyDescent="0.4">
      <c r="A496">
        <f>Athletes!V102</f>
        <v>595</v>
      </c>
      <c r="B496">
        <f>Athletes!W102</f>
        <v>0</v>
      </c>
      <c r="C496" t="str">
        <f>Athletes!X102</f>
        <v/>
      </c>
      <c r="D496">
        <f>Athletes!Y102</f>
        <v>0</v>
      </c>
      <c r="E496">
        <f>Athletes!Z102</f>
        <v>0</v>
      </c>
      <c r="F496" s="9" t="s">
        <v>18</v>
      </c>
      <c r="G496" s="96">
        <f>COUNTIF('U13B.Tr'!A:AB,Admin!$A496)</f>
        <v>0</v>
      </c>
      <c r="H496" s="96">
        <f>COUNTIF('U13B.Relay'!A:AC,Admin!$A496)</f>
        <v>0</v>
      </c>
      <c r="I496" s="96">
        <f>COUNTIF('U13B.F'!A:CL,Admin!$A496)</f>
        <v>0</v>
      </c>
    </row>
    <row r="497" spans="1:9" ht="15" thickBot="1" x14ac:dyDescent="0.4">
      <c r="A497">
        <f>Athletes!V103</f>
        <v>596</v>
      </c>
      <c r="B497">
        <f>Athletes!W103</f>
        <v>0</v>
      </c>
      <c r="C497" t="str">
        <f>Athletes!X103</f>
        <v/>
      </c>
      <c r="D497">
        <f>Athletes!Y103</f>
        <v>0</v>
      </c>
      <c r="E497">
        <f>Athletes!Z103</f>
        <v>0</v>
      </c>
      <c r="F497" s="9" t="s">
        <v>18</v>
      </c>
      <c r="G497" s="96">
        <f>COUNTIF('U13B.Tr'!A:AB,Admin!$A497)</f>
        <v>0</v>
      </c>
      <c r="H497" s="96">
        <f>COUNTIF('U13B.Relay'!A:AC,Admin!$A497)</f>
        <v>0</v>
      </c>
      <c r="I497" s="96">
        <f>COUNTIF('U13B.F'!A:CL,Admin!$A497)</f>
        <v>0</v>
      </c>
    </row>
    <row r="498" spans="1:9" ht="15" thickBot="1" x14ac:dyDescent="0.4">
      <c r="A498">
        <f>Athletes!V104</f>
        <v>597</v>
      </c>
      <c r="B498">
        <f>Athletes!W104</f>
        <v>0</v>
      </c>
      <c r="C498" t="str">
        <f>Athletes!X104</f>
        <v/>
      </c>
      <c r="D498">
        <f>Athletes!Y104</f>
        <v>0</v>
      </c>
      <c r="E498">
        <f>Athletes!Z104</f>
        <v>0</v>
      </c>
      <c r="F498" s="9" t="s">
        <v>18</v>
      </c>
      <c r="G498" s="96">
        <f>COUNTIF('U13B.Tr'!A:AB,Admin!$A498)</f>
        <v>0</v>
      </c>
      <c r="H498" s="96">
        <f>COUNTIF('U13B.Relay'!A:AC,Admin!$A498)</f>
        <v>0</v>
      </c>
      <c r="I498" s="96">
        <f>COUNTIF('U13B.F'!A:CL,Admin!$A498)</f>
        <v>0</v>
      </c>
    </row>
    <row r="499" spans="1:9" ht="15" thickBot="1" x14ac:dyDescent="0.4">
      <c r="A499">
        <f>Athletes!V105</f>
        <v>598</v>
      </c>
      <c r="B499">
        <f>Athletes!W105</f>
        <v>0</v>
      </c>
      <c r="C499" t="str">
        <f>Athletes!X105</f>
        <v/>
      </c>
      <c r="D499">
        <f>Athletes!Y105</f>
        <v>0</v>
      </c>
      <c r="E499">
        <f>Athletes!Z105</f>
        <v>0</v>
      </c>
      <c r="F499" s="9" t="s">
        <v>18</v>
      </c>
      <c r="G499" s="96">
        <f>COUNTIF('U13B.Tr'!A:AB,Admin!$A499)</f>
        <v>0</v>
      </c>
      <c r="H499" s="96">
        <f>COUNTIF('U13B.Relay'!A:AC,Admin!$A499)</f>
        <v>0</v>
      </c>
      <c r="I499" s="96">
        <f>COUNTIF('U13B.F'!A:CL,Admin!$A499)</f>
        <v>0</v>
      </c>
    </row>
    <row r="500" spans="1:9" ht="15" thickBot="1" x14ac:dyDescent="0.4">
      <c r="A500">
        <f>Athletes!V106</f>
        <v>599</v>
      </c>
      <c r="B500">
        <f>Athletes!W106</f>
        <v>0</v>
      </c>
      <c r="C500" t="str">
        <f>Athletes!X106</f>
        <v/>
      </c>
      <c r="D500">
        <f>Athletes!Y106</f>
        <v>0</v>
      </c>
      <c r="E500">
        <f>Athletes!Z106</f>
        <v>0</v>
      </c>
      <c r="F500" s="9" t="s">
        <v>18</v>
      </c>
      <c r="G500" s="96">
        <f>COUNTIF('U13B.Tr'!A:AB,Admin!$A500)</f>
        <v>0</v>
      </c>
      <c r="H500" s="96">
        <f>COUNTIF('U13B.Relay'!A:AC,Admin!$A500)</f>
        <v>0</v>
      </c>
      <c r="I500" s="96">
        <f>COUNTIF('U13B.F'!A:CL,Admin!$A500)</f>
        <v>0</v>
      </c>
    </row>
    <row r="501" spans="1:9" ht="15" thickBot="1" x14ac:dyDescent="0.4">
      <c r="A501">
        <f>Athletes!V107</f>
        <v>600</v>
      </c>
      <c r="B501">
        <f>Athletes!W107</f>
        <v>0</v>
      </c>
      <c r="C501" t="str">
        <f>Athletes!X107</f>
        <v/>
      </c>
      <c r="D501">
        <f>Athletes!Y107</f>
        <v>0</v>
      </c>
      <c r="E501">
        <f>Athletes!Z107</f>
        <v>0</v>
      </c>
      <c r="F501" s="9" t="s">
        <v>18</v>
      </c>
      <c r="G501" s="96">
        <f>COUNTIF('U13B.Tr'!A:AB,Admin!$A501)</f>
        <v>0</v>
      </c>
      <c r="H501" s="96">
        <f>COUNTIF('U13B.Relay'!A:AC,Admin!$A501)</f>
        <v>0</v>
      </c>
      <c r="I501" s="96">
        <f>COUNTIF('U13B.F'!A:CL,Admin!$A501)</f>
        <v>0</v>
      </c>
    </row>
    <row r="502" spans="1:9" ht="15" thickBot="1" x14ac:dyDescent="0.4">
      <c r="A502">
        <f>Athletes!AA8</f>
        <v>601</v>
      </c>
      <c r="B502" t="str">
        <f>Athletes!AB8</f>
        <v>U11G</v>
      </c>
      <c r="C502" t="str">
        <f>Athletes!AC8</f>
        <v>U11G WAC</v>
      </c>
      <c r="D502" t="str">
        <f>Athletes!AD8</f>
        <v xml:space="preserve">Savanna </v>
      </c>
      <c r="E502" t="str">
        <f>Athletes!AE8</f>
        <v xml:space="preserve">Hastings </v>
      </c>
      <c r="F502" s="10" t="s">
        <v>21</v>
      </c>
      <c r="G502" s="96">
        <f>COUNTIF('U11G.Tr'!A:Q,Admin!$A502)</f>
        <v>1</v>
      </c>
      <c r="H502" s="96">
        <f>COUNTIF('U11G.Relay'!A:R,Admin!$A502)</f>
        <v>1</v>
      </c>
      <c r="I502" s="96">
        <f>COUNTIF('U11G.F'!A:CP,Admin!$A502)</f>
        <v>3</v>
      </c>
    </row>
    <row r="503" spans="1:9" ht="15.5" thickTop="1" thickBot="1" x14ac:dyDescent="0.4">
      <c r="A503">
        <f>Athletes!AA9</f>
        <v>602</v>
      </c>
      <c r="B503" t="str">
        <f>Athletes!AB9</f>
        <v>U11G</v>
      </c>
      <c r="C503" t="str">
        <f>Athletes!AC9</f>
        <v>U11G WAC</v>
      </c>
      <c r="D503" t="str">
        <f>Athletes!AD9</f>
        <v xml:space="preserve">Laila </v>
      </c>
      <c r="E503" t="str">
        <f>Athletes!AE9</f>
        <v xml:space="preserve">Hastings </v>
      </c>
      <c r="F503" s="10" t="s">
        <v>21</v>
      </c>
      <c r="G503" s="96">
        <f>COUNTIF('U11G.Tr'!A:Q,Admin!$A503)</f>
        <v>0</v>
      </c>
      <c r="H503" s="96">
        <f>COUNTIF('U11G.Relay'!A:R,Admin!$A503)</f>
        <v>0</v>
      </c>
      <c r="I503" s="96">
        <f>COUNTIF('U11G.F'!A:CP,Admin!$A503)</f>
        <v>0</v>
      </c>
    </row>
    <row r="504" spans="1:9" ht="15.5" thickTop="1" thickBot="1" x14ac:dyDescent="0.4">
      <c r="A504">
        <f>Athletes!AA10</f>
        <v>603</v>
      </c>
      <c r="B504" t="str">
        <f>Athletes!AB10</f>
        <v>U11G</v>
      </c>
      <c r="C504" t="str">
        <f>Athletes!AC10</f>
        <v>U11G WAC</v>
      </c>
      <c r="D504" t="str">
        <f>Athletes!AD10</f>
        <v xml:space="preserve">Adrianna </v>
      </c>
      <c r="E504" t="str">
        <f>Athletes!AE10</f>
        <v xml:space="preserve">Travers </v>
      </c>
      <c r="F504" s="10" t="s">
        <v>21</v>
      </c>
      <c r="G504" s="96">
        <f>COUNTIF('U11G.Tr'!A:Q,Admin!$A504)</f>
        <v>0</v>
      </c>
      <c r="H504" s="96">
        <f>COUNTIF('U11G.Relay'!A:R,Admin!$A504)</f>
        <v>0</v>
      </c>
      <c r="I504" s="96">
        <f>COUNTIF('U11G.F'!A:CP,Admin!$A504)</f>
        <v>0</v>
      </c>
    </row>
    <row r="505" spans="1:9" ht="15.5" thickTop="1" thickBot="1" x14ac:dyDescent="0.4">
      <c r="A505">
        <f>Athletes!AA11</f>
        <v>604</v>
      </c>
      <c r="B505" t="str">
        <f>Athletes!AB11</f>
        <v>U11G</v>
      </c>
      <c r="C505" t="str">
        <f>Athletes!AC11</f>
        <v>U11G WAC</v>
      </c>
      <c r="D505" t="str">
        <f>Athletes!AD11</f>
        <v xml:space="preserve">Elsie </v>
      </c>
      <c r="E505" t="str">
        <f>Athletes!AE11</f>
        <v xml:space="preserve">Seward </v>
      </c>
      <c r="F505" s="10" t="s">
        <v>21</v>
      </c>
      <c r="G505" s="96">
        <f>COUNTIF('U11G.Tr'!A:Q,Admin!$A505)</f>
        <v>1</v>
      </c>
      <c r="H505" s="96">
        <f>COUNTIF('U11G.Relay'!A:R,Admin!$A505)</f>
        <v>1</v>
      </c>
      <c r="I505" s="96">
        <f>COUNTIF('U11G.F'!A:CP,Admin!$A505)</f>
        <v>3</v>
      </c>
    </row>
    <row r="506" spans="1:9" ht="15.5" thickTop="1" thickBot="1" x14ac:dyDescent="0.4">
      <c r="A506">
        <f>Athletes!AA12</f>
        <v>605</v>
      </c>
      <c r="B506" t="str">
        <f>Athletes!AB12</f>
        <v>U11G</v>
      </c>
      <c r="C506" t="str">
        <f>Athletes!AC12</f>
        <v>U11G WAC</v>
      </c>
      <c r="D506" t="str">
        <f>Athletes!AD12</f>
        <v xml:space="preserve">Grace </v>
      </c>
      <c r="E506" t="str">
        <f>Athletes!AE12</f>
        <v xml:space="preserve">Bryant </v>
      </c>
      <c r="F506" s="10" t="s">
        <v>21</v>
      </c>
      <c r="G506" s="96">
        <f>COUNTIF('U11G.Tr'!A:Q,Admin!$A506)</f>
        <v>0</v>
      </c>
      <c r="H506" s="96">
        <f>COUNTIF('U11G.Relay'!A:R,Admin!$A506)</f>
        <v>0</v>
      </c>
      <c r="I506" s="96">
        <f>COUNTIF('U11G.F'!A:CP,Admin!$A506)</f>
        <v>0</v>
      </c>
    </row>
    <row r="507" spans="1:9" ht="15.5" thickTop="1" thickBot="1" x14ac:dyDescent="0.4">
      <c r="A507">
        <f>Athletes!AA13</f>
        <v>606</v>
      </c>
      <c r="B507" t="str">
        <f>Athletes!AB13</f>
        <v>U11G</v>
      </c>
      <c r="C507" t="str">
        <f>Athletes!AC13</f>
        <v>U11G WAC</v>
      </c>
      <c r="D507" t="str">
        <f>Athletes!AD13</f>
        <v xml:space="preserve">Mollie </v>
      </c>
      <c r="E507" t="str">
        <f>Athletes!AE13</f>
        <v xml:space="preserve">Dicker </v>
      </c>
      <c r="F507" s="10" t="s">
        <v>21</v>
      </c>
      <c r="G507" s="96">
        <f>COUNTIF('U11G.Tr'!A:Q,Admin!$A507)</f>
        <v>1</v>
      </c>
      <c r="H507" s="96">
        <f>COUNTIF('U11G.Relay'!A:R,Admin!$A507)</f>
        <v>0</v>
      </c>
      <c r="I507" s="96">
        <f>COUNTIF('U11G.F'!A:CP,Admin!$A507)</f>
        <v>3</v>
      </c>
    </row>
    <row r="508" spans="1:9" ht="15.5" thickTop="1" thickBot="1" x14ac:dyDescent="0.4">
      <c r="A508">
        <f>Athletes!AA14</f>
        <v>607</v>
      </c>
      <c r="B508" t="str">
        <f>Athletes!AB14</f>
        <v>U11G</v>
      </c>
      <c r="C508" t="str">
        <f>Athletes!AC14</f>
        <v>U11G WAC</v>
      </c>
      <c r="D508" t="str">
        <f>Athletes!AD14</f>
        <v xml:space="preserve">Coral </v>
      </c>
      <c r="E508" t="str">
        <f>Athletes!AE14</f>
        <v xml:space="preserve">Richards </v>
      </c>
      <c r="F508" s="10" t="s">
        <v>21</v>
      </c>
      <c r="G508" s="96">
        <f>COUNTIF('U11G.Tr'!A:Q,Admin!$A508)</f>
        <v>1</v>
      </c>
      <c r="H508" s="96">
        <f>COUNTIF('U11G.Relay'!A:R,Admin!$A508)</f>
        <v>1</v>
      </c>
      <c r="I508" s="96">
        <f>COUNTIF('U11G.F'!A:CP,Admin!$A508)</f>
        <v>3</v>
      </c>
    </row>
    <row r="509" spans="1:9" ht="15.5" thickTop="1" thickBot="1" x14ac:dyDescent="0.4">
      <c r="A509">
        <f>Athletes!AA15</f>
        <v>608</v>
      </c>
      <c r="B509" t="str">
        <f>Athletes!AB15</f>
        <v>U11G</v>
      </c>
      <c r="C509" t="str">
        <f>Athletes!AC15</f>
        <v>U11G WAC</v>
      </c>
      <c r="D509" t="str">
        <f>Athletes!AD15</f>
        <v xml:space="preserve">Maya </v>
      </c>
      <c r="E509" t="str">
        <f>Athletes!AE15</f>
        <v xml:space="preserve">Baines </v>
      </c>
      <c r="F509" s="10" t="s">
        <v>21</v>
      </c>
      <c r="G509" s="96">
        <f>COUNTIF('U11G.Tr'!A:Q,Admin!$A509)</f>
        <v>0</v>
      </c>
      <c r="H509" s="96">
        <f>COUNTIF('U11G.Relay'!A:R,Admin!$A509)</f>
        <v>1</v>
      </c>
      <c r="I509" s="96">
        <f>COUNTIF('U11G.F'!A:CP,Admin!$A509)</f>
        <v>3</v>
      </c>
    </row>
    <row r="510" spans="1:9" ht="15.5" thickTop="1" thickBot="1" x14ac:dyDescent="0.4">
      <c r="A510">
        <f>Athletes!AA16</f>
        <v>609</v>
      </c>
      <c r="B510" t="str">
        <f>Athletes!AB16</f>
        <v>U11G</v>
      </c>
      <c r="C510" t="str">
        <f>Athletes!AC16</f>
        <v>U11G WAC</v>
      </c>
      <c r="D510" t="str">
        <f>Athletes!AD16</f>
        <v xml:space="preserve">Freya </v>
      </c>
      <c r="E510" t="str">
        <f>Athletes!AE16</f>
        <v xml:space="preserve">Lear </v>
      </c>
      <c r="F510" s="10" t="s">
        <v>21</v>
      </c>
      <c r="G510" s="96">
        <f>COUNTIF('U11G.Tr'!A:Q,Admin!$A510)</f>
        <v>0</v>
      </c>
      <c r="H510" s="96">
        <f>COUNTIF('U11G.Relay'!A:R,Admin!$A510)</f>
        <v>0</v>
      </c>
      <c r="I510" s="96">
        <f>COUNTIF('U11G.F'!A:CP,Admin!$A510)</f>
        <v>0</v>
      </c>
    </row>
    <row r="511" spans="1:9" ht="15.5" thickTop="1" thickBot="1" x14ac:dyDescent="0.4">
      <c r="A511">
        <f>Athletes!AA17</f>
        <v>610</v>
      </c>
      <c r="B511" t="str">
        <f>Athletes!AB17</f>
        <v>U11G</v>
      </c>
      <c r="C511" t="str">
        <f>Athletes!AC17</f>
        <v>U11G WAC</v>
      </c>
      <c r="D511" t="str">
        <f>Athletes!AD17</f>
        <v xml:space="preserve">Jasmine </v>
      </c>
      <c r="E511" t="str">
        <f>Athletes!AE17</f>
        <v xml:space="preserve">Foster's </v>
      </c>
      <c r="F511" s="10" t="s">
        <v>21</v>
      </c>
      <c r="G511" s="96">
        <f>COUNTIF('U11G.Tr'!A:Q,Admin!$A511)</f>
        <v>1</v>
      </c>
      <c r="H511" s="96">
        <f>COUNTIF('U11G.Relay'!A:R,Admin!$A511)</f>
        <v>1</v>
      </c>
      <c r="I511" s="96">
        <f>COUNTIF('U11G.F'!A:CP,Admin!$A511)</f>
        <v>3</v>
      </c>
    </row>
    <row r="512" spans="1:9" ht="15.5" thickTop="1" thickBot="1" x14ac:dyDescent="0.4">
      <c r="A512">
        <f>Athletes!AA18</f>
        <v>611</v>
      </c>
      <c r="B512" t="str">
        <f>Athletes!AB18</f>
        <v>U11G</v>
      </c>
      <c r="C512" t="str">
        <f>Athletes!AC18</f>
        <v>U11G WAC</v>
      </c>
      <c r="D512" t="str">
        <f>Athletes!AD18</f>
        <v xml:space="preserve">Iola </v>
      </c>
      <c r="E512" t="str">
        <f>Athletes!AE18</f>
        <v xml:space="preserve">Porretta </v>
      </c>
      <c r="F512" s="10" t="s">
        <v>21</v>
      </c>
      <c r="G512" s="96">
        <f>COUNTIF('U11G.Tr'!A:Q,Admin!$A512)</f>
        <v>1</v>
      </c>
      <c r="H512" s="96">
        <f>COUNTIF('U11G.Relay'!A:R,Admin!$A512)</f>
        <v>1</v>
      </c>
      <c r="I512" s="96">
        <f>COUNTIF('U11G.F'!A:CP,Admin!$A512)</f>
        <v>3</v>
      </c>
    </row>
    <row r="513" spans="1:10" ht="15.5" thickTop="1" thickBot="1" x14ac:dyDescent="0.4">
      <c r="A513">
        <f>Athletes!AA19</f>
        <v>612</v>
      </c>
      <c r="B513" t="str">
        <f>Athletes!AB19</f>
        <v>U11G</v>
      </c>
      <c r="C513" t="str">
        <f>Athletes!AC19</f>
        <v>U11G WAC</v>
      </c>
      <c r="D513" t="str">
        <f>Athletes!AD19</f>
        <v>Ada</v>
      </c>
      <c r="E513" t="str">
        <f>Athletes!AE19</f>
        <v>Tollerfield</v>
      </c>
      <c r="F513" s="10" t="s">
        <v>21</v>
      </c>
      <c r="G513" s="96">
        <f>COUNTIF('U11G.Tr'!A:Q,Admin!$A513)</f>
        <v>1</v>
      </c>
      <c r="H513" s="96">
        <f>COUNTIF('U11G.Relay'!A:R,Admin!$A513)</f>
        <v>1</v>
      </c>
      <c r="I513" s="96">
        <f>COUNTIF('U11G.F'!A:CP,Admin!$A513)</f>
        <v>3</v>
      </c>
    </row>
    <row r="514" spans="1:10" ht="15.5" thickTop="1" thickBot="1" x14ac:dyDescent="0.4">
      <c r="A514">
        <f>Athletes!AA20</f>
        <v>613</v>
      </c>
      <c r="B514" t="str">
        <f>Athletes!AB20</f>
        <v>U11B</v>
      </c>
      <c r="C514" t="str">
        <f>Athletes!AC20</f>
        <v>U11B WAC</v>
      </c>
      <c r="D514" t="str">
        <f>Athletes!AD20</f>
        <v>Zane</v>
      </c>
      <c r="E514" t="str">
        <f>Athletes!AE20</f>
        <v>Thomson</v>
      </c>
      <c r="F514" s="10" t="s">
        <v>21</v>
      </c>
      <c r="G514" s="96">
        <f>COUNTIF('U11G.Tr'!A:Q,Admin!$A514)</f>
        <v>0</v>
      </c>
      <c r="H514" s="96">
        <f>COUNTIF('U11G.Relay'!A:R,Admin!$A514)</f>
        <v>0</v>
      </c>
      <c r="I514" s="96">
        <f>COUNTIF('U11G.F'!A:CP,Admin!$A514)</f>
        <v>0</v>
      </c>
    </row>
    <row r="515" spans="1:10" ht="15.5" thickTop="1" thickBot="1" x14ac:dyDescent="0.4">
      <c r="A515">
        <f>Athletes!AA21</f>
        <v>614</v>
      </c>
      <c r="B515" t="str">
        <f>Athletes!AB21</f>
        <v>U11B</v>
      </c>
      <c r="C515" t="str">
        <f>Athletes!AC21</f>
        <v>U11B WAC</v>
      </c>
      <c r="D515" t="str">
        <f>Athletes!AD21</f>
        <v>Felix</v>
      </c>
      <c r="E515" t="str">
        <f>Athletes!AE21</f>
        <v>Davis</v>
      </c>
      <c r="F515" s="10" t="s">
        <v>21</v>
      </c>
      <c r="G515" s="96">
        <f>COUNTIF('U11G.Tr'!A:Q,Admin!$A515)</f>
        <v>0</v>
      </c>
      <c r="H515" s="96">
        <f>COUNTIF('U11G.Relay'!A:R,Admin!$A515)</f>
        <v>0</v>
      </c>
      <c r="I515" s="96">
        <f>COUNTIF('U11G.F'!A:CP,Admin!$A515)</f>
        <v>0</v>
      </c>
    </row>
    <row r="516" spans="1:10" ht="15.5" thickTop="1" thickBot="1" x14ac:dyDescent="0.4">
      <c r="A516">
        <f>Athletes!AA22</f>
        <v>615</v>
      </c>
      <c r="B516" t="str">
        <f>Athletes!AB22</f>
        <v>U11B</v>
      </c>
      <c r="C516" t="str">
        <f>Athletes!AC22</f>
        <v>U11B WAC</v>
      </c>
      <c r="D516" t="str">
        <f>Athletes!AD22</f>
        <v xml:space="preserve">Zachary </v>
      </c>
      <c r="E516" t="str">
        <f>Athletes!AE22</f>
        <v>Thomson</v>
      </c>
      <c r="F516" s="10" t="s">
        <v>21</v>
      </c>
      <c r="G516" s="96">
        <f>COUNTIF('U11G.Tr'!A:Q,Admin!$A516)</f>
        <v>0</v>
      </c>
      <c r="H516" s="96">
        <f>COUNTIF('U11G.Relay'!A:R,Admin!$A516)</f>
        <v>0</v>
      </c>
      <c r="I516" s="96">
        <f>COUNTIF('U11G.F'!A:CP,Admin!$A516)</f>
        <v>0</v>
      </c>
    </row>
    <row r="517" spans="1:10" ht="15.5" thickTop="1" thickBot="1" x14ac:dyDescent="0.4">
      <c r="A517">
        <f>Athletes!AA23</f>
        <v>616</v>
      </c>
      <c r="B517" t="str">
        <f>Athletes!AB23</f>
        <v>U11B</v>
      </c>
      <c r="C517" t="str">
        <f>Athletes!AC23</f>
        <v>U11B WAC</v>
      </c>
      <c r="D517" t="str">
        <f>Athletes!AD23</f>
        <v xml:space="preserve">Toby </v>
      </c>
      <c r="E517" t="str">
        <f>Athletes!AE23</f>
        <v xml:space="preserve">Smith </v>
      </c>
      <c r="F517" s="10" t="s">
        <v>21</v>
      </c>
      <c r="G517" s="96">
        <f>COUNTIF('U11B.Tr'!A:Q,Admin!$A517)</f>
        <v>1</v>
      </c>
      <c r="H517" s="96">
        <f>COUNTIF('U11B.Relay'!A:R,Admin!$A517)</f>
        <v>1</v>
      </c>
      <c r="I517" s="96">
        <f>COUNTIF('U11B.F'!A:CP,Admin!$A517)</f>
        <v>3</v>
      </c>
    </row>
    <row r="518" spans="1:10" ht="15.5" thickTop="1" thickBot="1" x14ac:dyDescent="0.4">
      <c r="A518">
        <f>Athletes!AA24</f>
        <v>617</v>
      </c>
      <c r="B518" t="str">
        <f>Athletes!AB24</f>
        <v>U11B</v>
      </c>
      <c r="C518" t="str">
        <f>Athletes!AC24</f>
        <v>U11B WAC</v>
      </c>
      <c r="D518" t="str">
        <f>Athletes!AD24</f>
        <v xml:space="preserve">Oscar  </v>
      </c>
      <c r="E518" t="str">
        <f>Athletes!AE24</f>
        <v xml:space="preserve">Pretty </v>
      </c>
      <c r="F518" s="10" t="s">
        <v>21</v>
      </c>
      <c r="G518" s="96">
        <f>COUNTIF('U11B.Tr'!A:Q,Admin!$A518)</f>
        <v>1</v>
      </c>
      <c r="H518" s="96">
        <f>COUNTIF('U11B.Relay'!A:R,Admin!$A518)</f>
        <v>0</v>
      </c>
      <c r="I518" s="96">
        <f>COUNTIF('U11B.F'!A:CP,Admin!$A518)</f>
        <v>3</v>
      </c>
    </row>
    <row r="519" spans="1:10" ht="15.5" thickTop="1" thickBot="1" x14ac:dyDescent="0.4">
      <c r="A519">
        <f>Athletes!AA25</f>
        <v>618</v>
      </c>
      <c r="B519" t="str">
        <f>Athletes!AB25</f>
        <v>U11B</v>
      </c>
      <c r="C519" t="str">
        <f>Athletes!AC25</f>
        <v>U11B WAC</v>
      </c>
      <c r="D519" t="str">
        <f>Athletes!AD25</f>
        <v xml:space="preserve">Travis </v>
      </c>
      <c r="E519" t="str">
        <f>Athletes!AE25</f>
        <v xml:space="preserve">Davies </v>
      </c>
      <c r="F519" s="10" t="s">
        <v>21</v>
      </c>
      <c r="G519" s="96">
        <f>COUNTIF('U11B.Tr'!A:Q,Admin!$A519)</f>
        <v>1</v>
      </c>
      <c r="H519" s="96">
        <f>COUNTIF('U11B.Relay'!A:R,Admin!$A519)</f>
        <v>1</v>
      </c>
      <c r="I519" s="96">
        <f>COUNTIF('U11B.F'!A:CP,Admin!$A519)</f>
        <v>3</v>
      </c>
      <c r="J519" t="s">
        <v>526</v>
      </c>
    </row>
    <row r="520" spans="1:10" ht="15.5" thickTop="1" thickBot="1" x14ac:dyDescent="0.4">
      <c r="A520">
        <f>Athletes!AA26</f>
        <v>619</v>
      </c>
      <c r="B520" t="str">
        <f>Athletes!AB26</f>
        <v>U11B</v>
      </c>
      <c r="C520" t="str">
        <f>Athletes!AC26</f>
        <v>U11B WAC</v>
      </c>
      <c r="D520" t="str">
        <f>Athletes!AD26</f>
        <v xml:space="preserve">Ezra </v>
      </c>
      <c r="E520" t="str">
        <f>Athletes!AE26</f>
        <v xml:space="preserve">Haydon </v>
      </c>
      <c r="F520" s="10" t="s">
        <v>21</v>
      </c>
      <c r="G520" s="96">
        <f>COUNTIF('U11B.Tr'!A:Q,Admin!$A520)</f>
        <v>1</v>
      </c>
      <c r="H520" s="96">
        <f>COUNTIF('U11B.Relay'!A:R,Admin!$A520)</f>
        <v>1</v>
      </c>
      <c r="I520" s="96">
        <f>COUNTIF('U11B.F'!A:CP,Admin!$A520)</f>
        <v>3</v>
      </c>
    </row>
    <row r="521" spans="1:10" ht="15.5" thickTop="1" thickBot="1" x14ac:dyDescent="0.4">
      <c r="A521">
        <f>Athletes!AA27</f>
        <v>620</v>
      </c>
      <c r="B521" t="str">
        <f>Athletes!AB27</f>
        <v>U11B</v>
      </c>
      <c r="C521" t="str">
        <f>Athletes!AC27</f>
        <v>U11B WAC</v>
      </c>
      <c r="D521" t="str">
        <f>Athletes!AD27</f>
        <v xml:space="preserve">Jake </v>
      </c>
      <c r="E521" t="str">
        <f>Athletes!AE27</f>
        <v xml:space="preserve">Potter </v>
      </c>
      <c r="F521" s="10" t="s">
        <v>21</v>
      </c>
      <c r="G521" s="96">
        <f>COUNTIF('U11B.Tr'!A:Q,Admin!$A521)</f>
        <v>1</v>
      </c>
      <c r="H521" s="96">
        <f>COUNTIF('U11B.Relay'!A:R,Admin!$A521)</f>
        <v>1</v>
      </c>
      <c r="I521" s="96">
        <f>COUNTIF('U11B.F'!A:CP,Admin!$A521)</f>
        <v>3</v>
      </c>
    </row>
    <row r="522" spans="1:10" ht="15.5" thickTop="1" thickBot="1" x14ac:dyDescent="0.4">
      <c r="A522">
        <f>Athletes!AA28</f>
        <v>621</v>
      </c>
      <c r="B522" t="str">
        <f>Athletes!AB28</f>
        <v>U11B</v>
      </c>
      <c r="C522" t="str">
        <f>Athletes!AC28</f>
        <v>U11B WAC</v>
      </c>
      <c r="D522" t="str">
        <f>Athletes!AD28</f>
        <v xml:space="preserve">Josh </v>
      </c>
      <c r="E522" t="str">
        <f>Athletes!AE28</f>
        <v xml:space="preserve">Gollings </v>
      </c>
      <c r="F522" s="10" t="s">
        <v>21</v>
      </c>
      <c r="G522" s="96">
        <f>COUNTIF('U11B.Tr'!A:Q,Admin!$A522)</f>
        <v>0</v>
      </c>
      <c r="H522" s="96">
        <f>COUNTIF('U11B.Relay'!A:R,Admin!$A522)</f>
        <v>0</v>
      </c>
      <c r="I522" s="96">
        <f>COUNTIF('U11B.F'!A:CP,Admin!$A522)</f>
        <v>0</v>
      </c>
    </row>
    <row r="523" spans="1:10" ht="15.5" thickTop="1" thickBot="1" x14ac:dyDescent="0.4">
      <c r="A523">
        <f>Athletes!AA29</f>
        <v>622</v>
      </c>
      <c r="B523" t="str">
        <f>Athletes!AB29</f>
        <v>U11B</v>
      </c>
      <c r="C523" t="str">
        <f>Athletes!AC29</f>
        <v>U11B WAC</v>
      </c>
      <c r="D523" t="str">
        <f>Athletes!AD29</f>
        <v xml:space="preserve">Noah </v>
      </c>
      <c r="E523" t="str">
        <f>Athletes!AE29</f>
        <v xml:space="preserve">Nilsson </v>
      </c>
      <c r="F523" s="10" t="s">
        <v>21</v>
      </c>
      <c r="G523" s="96">
        <f>COUNTIF('U11B.Tr'!A:Q,Admin!$A523)</f>
        <v>0</v>
      </c>
      <c r="H523" s="96">
        <f>COUNTIF('U11B.Relay'!A:R,Admin!$A523)</f>
        <v>0</v>
      </c>
      <c r="I523" s="96">
        <f>COUNTIF('U11B.F'!A:CP,Admin!$A523)</f>
        <v>0</v>
      </c>
    </row>
    <row r="524" spans="1:10" ht="15.5" thickTop="1" thickBot="1" x14ac:dyDescent="0.4">
      <c r="A524">
        <f>Athletes!AA30</f>
        <v>623</v>
      </c>
      <c r="B524" t="str">
        <f>Athletes!AB30</f>
        <v>U11B</v>
      </c>
      <c r="C524" t="str">
        <f>Athletes!AC30</f>
        <v>U11B WAC</v>
      </c>
      <c r="D524" t="str">
        <f>Athletes!AD30</f>
        <v xml:space="preserve">Loukas </v>
      </c>
      <c r="E524" t="str">
        <f>Athletes!AE30</f>
        <v xml:space="preserve">Antonopoulos </v>
      </c>
      <c r="F524" s="10" t="s">
        <v>21</v>
      </c>
      <c r="G524" s="96">
        <f>COUNTIF('U11B.Tr'!A:Q,Admin!$A524)</f>
        <v>1</v>
      </c>
      <c r="H524" s="96">
        <f>COUNTIF('U11B.Relay'!A:R,Admin!$A524)</f>
        <v>1</v>
      </c>
      <c r="I524" s="96">
        <f>COUNTIF('U11B.F'!A:CP,Admin!$A524)</f>
        <v>3</v>
      </c>
    </row>
    <row r="525" spans="1:10" ht="15.5" thickTop="1" thickBot="1" x14ac:dyDescent="0.4">
      <c r="A525">
        <f>Athletes!AA31</f>
        <v>624</v>
      </c>
      <c r="B525" t="str">
        <f>Athletes!AB31</f>
        <v>U11B</v>
      </c>
      <c r="C525" t="str">
        <f>Athletes!AC31</f>
        <v>U11B WAC</v>
      </c>
      <c r="D525" t="str">
        <f>Athletes!AD31</f>
        <v xml:space="preserve">Harry </v>
      </c>
      <c r="E525" t="str">
        <f>Athletes!AE31</f>
        <v xml:space="preserve">Simpson </v>
      </c>
      <c r="F525" s="10" t="s">
        <v>21</v>
      </c>
      <c r="G525" s="96">
        <f>COUNTIF('U11B.Tr'!A:Q,Admin!$A525)</f>
        <v>0</v>
      </c>
      <c r="H525" s="96">
        <f>COUNTIF('U11B.Relay'!A:R,Admin!$A525)</f>
        <v>0</v>
      </c>
      <c r="I525" s="96">
        <f>COUNTIF('U11B.F'!A:CP,Admin!$A525)</f>
        <v>0</v>
      </c>
    </row>
    <row r="526" spans="1:10" ht="15.5" thickTop="1" thickBot="1" x14ac:dyDescent="0.4">
      <c r="A526">
        <f>Athletes!AA32</f>
        <v>625</v>
      </c>
      <c r="B526" t="str">
        <f>Athletes!AB32</f>
        <v>U11B</v>
      </c>
      <c r="C526" t="str">
        <f>Athletes!AC32</f>
        <v>U11B WAC</v>
      </c>
      <c r="D526" t="str">
        <f>Athletes!AD32</f>
        <v xml:space="preserve">Dougie </v>
      </c>
      <c r="E526" t="str">
        <f>Athletes!AE32</f>
        <v xml:space="preserve">Mc Donald </v>
      </c>
      <c r="F526" s="10" t="s">
        <v>21</v>
      </c>
      <c r="G526" s="96">
        <f>COUNTIF('U11B.Tr'!A:Q,Admin!$A526)</f>
        <v>1</v>
      </c>
      <c r="H526" s="96">
        <f>COUNTIF('U11B.Relay'!A:R,Admin!$A526)</f>
        <v>1</v>
      </c>
      <c r="I526" s="96">
        <f>COUNTIF('U11B.F'!A:CP,Admin!$A526)</f>
        <v>3</v>
      </c>
    </row>
    <row r="527" spans="1:10" ht="15.5" thickTop="1" thickBot="1" x14ac:dyDescent="0.4">
      <c r="A527">
        <f>Athletes!AA33</f>
        <v>626</v>
      </c>
      <c r="B527" t="str">
        <f>Athletes!AB33</f>
        <v>U11B</v>
      </c>
      <c r="C527" t="str">
        <f>Athletes!AC33</f>
        <v>U11B WAC</v>
      </c>
      <c r="D527" t="str">
        <f>Athletes!AD33</f>
        <v xml:space="preserve">Beau </v>
      </c>
      <c r="E527" t="str">
        <f>Athletes!AE33</f>
        <v xml:space="preserve">Armour </v>
      </c>
      <c r="F527" s="10" t="s">
        <v>21</v>
      </c>
      <c r="G527" s="96">
        <f>COUNTIF('U11B.Tr'!A:Q,Admin!$A527)</f>
        <v>0</v>
      </c>
      <c r="H527" s="96">
        <f>COUNTIF('U11B.Relay'!A:R,Admin!$A527)</f>
        <v>0</v>
      </c>
      <c r="I527" s="96">
        <f>COUNTIF('U11B.F'!A:CP,Admin!$A527)</f>
        <v>0</v>
      </c>
    </row>
    <row r="528" spans="1:10" ht="15.5" thickTop="1" thickBot="1" x14ac:dyDescent="0.4">
      <c r="A528">
        <f>Athletes!AA34</f>
        <v>627</v>
      </c>
      <c r="B528" t="str">
        <f>Athletes!AB34</f>
        <v>U11B</v>
      </c>
      <c r="C528" t="str">
        <f>Athletes!AC34</f>
        <v>U11B WAC</v>
      </c>
      <c r="D528" t="str">
        <f>Athletes!AD34</f>
        <v xml:space="preserve">Angus </v>
      </c>
      <c r="E528" t="str">
        <f>Athletes!AE34</f>
        <v xml:space="preserve">Craig </v>
      </c>
      <c r="F528" s="10" t="s">
        <v>21</v>
      </c>
      <c r="G528" s="96">
        <f>COUNTIF('U11B.Tr'!A:Q,Admin!$A528)</f>
        <v>1</v>
      </c>
      <c r="H528" s="96">
        <f>COUNTIF('U11B.Relay'!A:R,Admin!$A528)</f>
        <v>0</v>
      </c>
      <c r="I528" s="96">
        <f>COUNTIF('U11B.F'!A:CP,Admin!$A528)</f>
        <v>3</v>
      </c>
    </row>
    <row r="529" spans="1:9" ht="15.5" thickTop="1" thickBot="1" x14ac:dyDescent="0.4">
      <c r="A529">
        <f>Athletes!AA35</f>
        <v>628</v>
      </c>
      <c r="B529" t="str">
        <f>Athletes!AB35</f>
        <v>U11B</v>
      </c>
      <c r="C529" t="str">
        <f>Athletes!AC35</f>
        <v>U11B WAC</v>
      </c>
      <c r="D529" t="str">
        <f>Athletes!AD35</f>
        <v xml:space="preserve">Jack </v>
      </c>
      <c r="E529" t="str">
        <f>Athletes!AE35</f>
        <v xml:space="preserve">Rourke </v>
      </c>
      <c r="F529" s="10" t="s">
        <v>21</v>
      </c>
      <c r="G529" s="96">
        <f>COUNTIF('U11B.Tr'!A:Q,Admin!$A529)</f>
        <v>1</v>
      </c>
      <c r="H529" s="96">
        <f>COUNTIF('U11B.Relay'!A:R,Admin!$A529)</f>
        <v>1</v>
      </c>
      <c r="I529" s="96">
        <f>COUNTIF('U11B.F'!A:CP,Admin!$A529)</f>
        <v>1</v>
      </c>
    </row>
    <row r="530" spans="1:9" ht="15.5" thickTop="1" thickBot="1" x14ac:dyDescent="0.4">
      <c r="A530">
        <f>Athletes!AA36</f>
        <v>629</v>
      </c>
      <c r="B530" t="str">
        <f>Athletes!AB36</f>
        <v>U11B</v>
      </c>
      <c r="C530" t="str">
        <f>Athletes!AC36</f>
        <v>U11B WAC</v>
      </c>
      <c r="D530" t="str">
        <f>Athletes!AD36</f>
        <v xml:space="preserve">Henri </v>
      </c>
      <c r="E530" t="str">
        <f>Athletes!AE36</f>
        <v xml:space="preserve">Elliott - Smith </v>
      </c>
      <c r="F530" s="10" t="s">
        <v>21</v>
      </c>
      <c r="G530" s="96">
        <f>COUNTIF('U11B.Tr'!A:Q,Admin!$A530)</f>
        <v>1</v>
      </c>
      <c r="H530" s="96">
        <f>COUNTIF('U11B.Relay'!A:R,Admin!$A530)</f>
        <v>1</v>
      </c>
      <c r="I530" s="96">
        <f>COUNTIF('U11B.F'!A:CP,Admin!$A530)</f>
        <v>3</v>
      </c>
    </row>
    <row r="531" spans="1:9" ht="15.5" thickTop="1" thickBot="1" x14ac:dyDescent="0.4">
      <c r="A531">
        <f>Athletes!AA37</f>
        <v>630</v>
      </c>
      <c r="B531" t="str">
        <f>Athletes!AB37</f>
        <v>U11B</v>
      </c>
      <c r="C531" t="str">
        <f>Athletes!AC37</f>
        <v>U11B WAC</v>
      </c>
      <c r="D531" t="str">
        <f>Athletes!AD37</f>
        <v xml:space="preserve">William </v>
      </c>
      <c r="E531" t="str">
        <f>Athletes!AE37</f>
        <v>Child</v>
      </c>
      <c r="F531" s="10" t="s">
        <v>21</v>
      </c>
      <c r="G531" s="96">
        <f>COUNTIF('U11B.Tr'!A:Q,Admin!$A531)</f>
        <v>0</v>
      </c>
      <c r="H531" s="96">
        <f>COUNTIF('U11B.Relay'!A:R,Admin!$A531)</f>
        <v>0</v>
      </c>
      <c r="I531" s="96">
        <f>COUNTIF('U11B.F'!A:CP,Admin!$A531)</f>
        <v>0</v>
      </c>
    </row>
    <row r="532" spans="1:9" ht="15.5" thickTop="1" thickBot="1" x14ac:dyDescent="0.4">
      <c r="A532">
        <f>Athletes!AA38</f>
        <v>631</v>
      </c>
      <c r="B532" t="str">
        <f>Athletes!AB38</f>
        <v>U13G</v>
      </c>
      <c r="C532" t="str">
        <f>Athletes!AC38</f>
        <v>U13G WAC</v>
      </c>
      <c r="D532" t="str">
        <f>Athletes!AD38</f>
        <v>Tilly</v>
      </c>
      <c r="E532" t="str">
        <f>Athletes!AE38</f>
        <v>Pretty</v>
      </c>
      <c r="F532" s="10" t="s">
        <v>21</v>
      </c>
      <c r="G532" s="96">
        <f>COUNTIF('U13G.Tr'!A:AB,Admin!$A532)</f>
        <v>1</v>
      </c>
      <c r="H532" s="96">
        <f>COUNTIF('U13G.Relay'!A:AC,Admin!$A532)</f>
        <v>1</v>
      </c>
      <c r="I532" s="96">
        <f>COUNTIF('U13G.F'!A:CP,Admin!$A532)</f>
        <v>3</v>
      </c>
    </row>
    <row r="533" spans="1:9" ht="15.5" thickTop="1" thickBot="1" x14ac:dyDescent="0.4">
      <c r="A533">
        <f>Athletes!AA39</f>
        <v>632</v>
      </c>
      <c r="B533" t="str">
        <f>Athletes!AB39</f>
        <v>U13G</v>
      </c>
      <c r="C533" t="str">
        <f>Athletes!AC39</f>
        <v>U13G WAC</v>
      </c>
      <c r="D533" t="str">
        <f>Athletes!AD39</f>
        <v>Lila</v>
      </c>
      <c r="E533" t="str">
        <f>Athletes!AE39</f>
        <v>Richards</v>
      </c>
      <c r="F533" s="10" t="s">
        <v>21</v>
      </c>
      <c r="G533" s="96">
        <f>COUNTIF('U13G.Tr'!A:AB,Admin!$A533)</f>
        <v>2</v>
      </c>
      <c r="H533" s="96">
        <f>COUNTIF('U13G.Relay'!A:AC,Admin!$A533)</f>
        <v>1</v>
      </c>
      <c r="I533" s="96">
        <f>COUNTIF('U13G.F'!A:CP,Admin!$A533)</f>
        <v>3</v>
      </c>
    </row>
    <row r="534" spans="1:9" ht="15.5" thickTop="1" thickBot="1" x14ac:dyDescent="0.4">
      <c r="A534">
        <f>Athletes!AA40</f>
        <v>633</v>
      </c>
      <c r="B534" t="str">
        <f>Athletes!AB40</f>
        <v>U13G</v>
      </c>
      <c r="C534" t="str">
        <f>Athletes!AC40</f>
        <v>U13G WAC</v>
      </c>
      <c r="D534" t="str">
        <f>Athletes!AD40</f>
        <v xml:space="preserve">Sky </v>
      </c>
      <c r="E534" t="str">
        <f>Athletes!AE40</f>
        <v>Cutler</v>
      </c>
      <c r="F534" s="10" t="s">
        <v>21</v>
      </c>
      <c r="G534" s="96">
        <f>COUNTIF('U13G.Tr'!A:AB,Admin!$A534)</f>
        <v>0</v>
      </c>
      <c r="H534" s="96">
        <f>COUNTIF('U13G.Relay'!A:AC,Admin!$A534)</f>
        <v>0</v>
      </c>
      <c r="I534" s="96">
        <f>COUNTIF('U13G.F'!A:CP,Admin!$A534)</f>
        <v>0</v>
      </c>
    </row>
    <row r="535" spans="1:9" ht="15.5" thickTop="1" thickBot="1" x14ac:dyDescent="0.4">
      <c r="A535">
        <f>Athletes!AA41</f>
        <v>634</v>
      </c>
      <c r="B535" t="str">
        <f>Athletes!AB41</f>
        <v>U13G</v>
      </c>
      <c r="C535" t="str">
        <f>Athletes!AC41</f>
        <v>U13G WAC</v>
      </c>
      <c r="D535" t="str">
        <f>Athletes!AD41</f>
        <v>Ada</v>
      </c>
      <c r="E535" t="str">
        <f>Athletes!AE41</f>
        <v>Jones</v>
      </c>
      <c r="F535" s="10" t="s">
        <v>21</v>
      </c>
      <c r="G535" s="96">
        <f>COUNTIF('U13G.Tr'!A:AB,Admin!$A535)</f>
        <v>1</v>
      </c>
      <c r="H535" s="96">
        <f>COUNTIF('U13G.Relay'!A:AC,Admin!$A535)</f>
        <v>1</v>
      </c>
      <c r="I535" s="96">
        <f>COUNTIF('U13G.F'!A:CP,Admin!$A535)</f>
        <v>2</v>
      </c>
    </row>
    <row r="536" spans="1:9" ht="15.5" thickTop="1" thickBot="1" x14ac:dyDescent="0.4">
      <c r="A536">
        <f>Athletes!AA42</f>
        <v>635</v>
      </c>
      <c r="B536" t="str">
        <f>Athletes!AB42</f>
        <v>U13G</v>
      </c>
      <c r="C536" t="str">
        <f>Athletes!AC42</f>
        <v>U13G WAC</v>
      </c>
      <c r="D536" t="str">
        <f>Athletes!AD42</f>
        <v xml:space="preserve">Maisie </v>
      </c>
      <c r="E536" t="str">
        <f>Athletes!AE42</f>
        <v>Robbins</v>
      </c>
      <c r="F536" s="10" t="s">
        <v>21</v>
      </c>
      <c r="G536" s="96">
        <f>COUNTIF('U13G.Tr'!A:AB,Admin!$A536)</f>
        <v>0</v>
      </c>
      <c r="H536" s="96">
        <f>COUNTIF('U13G.Relay'!A:AC,Admin!$A536)</f>
        <v>0</v>
      </c>
      <c r="I536" s="96">
        <f>COUNTIF('U13G.F'!A:CP,Admin!$A536)</f>
        <v>0</v>
      </c>
    </row>
    <row r="537" spans="1:9" ht="15.5" thickTop="1" thickBot="1" x14ac:dyDescent="0.4">
      <c r="A537">
        <f>Athletes!AA43</f>
        <v>636</v>
      </c>
      <c r="B537" t="str">
        <f>Athletes!AB43</f>
        <v>U13G</v>
      </c>
      <c r="C537" t="str">
        <f>Athletes!AC43</f>
        <v>U13G WAC</v>
      </c>
      <c r="D537" t="str">
        <f>Athletes!AD43</f>
        <v xml:space="preserve">Lillie </v>
      </c>
      <c r="E537" t="str">
        <f>Athletes!AE43</f>
        <v>Wells</v>
      </c>
      <c r="F537" s="10" t="s">
        <v>21</v>
      </c>
      <c r="G537" s="96">
        <f>COUNTIF('U13G.Tr'!A:AB,Admin!$A537)</f>
        <v>0</v>
      </c>
      <c r="H537" s="96">
        <f>COUNTIF('U13G.Relay'!A:AC,Admin!$A537)</f>
        <v>0</v>
      </c>
      <c r="I537" s="96">
        <f>COUNTIF('U13G.F'!A:CP,Admin!$A537)</f>
        <v>0</v>
      </c>
    </row>
    <row r="538" spans="1:9" ht="15.5" thickTop="1" thickBot="1" x14ac:dyDescent="0.4">
      <c r="A538">
        <f>Athletes!AA44</f>
        <v>637</v>
      </c>
      <c r="B538" t="str">
        <f>Athletes!AB44</f>
        <v>U13G</v>
      </c>
      <c r="C538" t="str">
        <f>Athletes!AC44</f>
        <v>U13G WAC</v>
      </c>
      <c r="D538" t="str">
        <f>Athletes!AD44</f>
        <v xml:space="preserve">Eliza </v>
      </c>
      <c r="E538" t="str">
        <f>Athletes!AE44</f>
        <v>Blakeway</v>
      </c>
      <c r="F538" s="10" t="s">
        <v>21</v>
      </c>
      <c r="G538" s="96">
        <f>COUNTIF('U13G.Tr'!A:AB,Admin!$A538)</f>
        <v>1</v>
      </c>
      <c r="H538" s="96">
        <f>COUNTIF('U13G.Relay'!A:AC,Admin!$A538)</f>
        <v>1</v>
      </c>
      <c r="I538" s="96">
        <f>COUNTIF('U13G.F'!A:CP,Admin!$A538)</f>
        <v>3</v>
      </c>
    </row>
    <row r="539" spans="1:9" ht="15.5" thickTop="1" thickBot="1" x14ac:dyDescent="0.4">
      <c r="A539">
        <f>Athletes!AA45</f>
        <v>638</v>
      </c>
      <c r="B539" t="str">
        <f>Athletes!AB45</f>
        <v>U13G</v>
      </c>
      <c r="C539" t="str">
        <f>Athletes!AC45</f>
        <v>U13G WAC</v>
      </c>
      <c r="D539" t="str">
        <f>Athletes!AD45</f>
        <v xml:space="preserve">Abi </v>
      </c>
      <c r="E539" t="str">
        <f>Athletes!AE45</f>
        <v>Hartley</v>
      </c>
      <c r="F539" s="10" t="s">
        <v>21</v>
      </c>
      <c r="G539" s="96">
        <f>COUNTIF('U13G.Tr'!A:AB,Admin!$A539)</f>
        <v>0</v>
      </c>
      <c r="H539" s="96">
        <f>COUNTIF('U13G.Relay'!A:AC,Admin!$A539)</f>
        <v>1</v>
      </c>
      <c r="I539" s="96">
        <f>COUNTIF('U13G.F'!A:CP,Admin!$A539)</f>
        <v>1</v>
      </c>
    </row>
    <row r="540" spans="1:9" ht="15.5" thickTop="1" thickBot="1" x14ac:dyDescent="0.4">
      <c r="A540">
        <f>Athletes!AA46</f>
        <v>639</v>
      </c>
      <c r="B540" t="str">
        <f>Athletes!AB46</f>
        <v>U13G</v>
      </c>
      <c r="C540" t="str">
        <f>Athletes!AC46</f>
        <v>U13G WAC</v>
      </c>
      <c r="D540" t="str">
        <f>Athletes!AD46</f>
        <v>Lottie</v>
      </c>
      <c r="E540" t="str">
        <f>Athletes!AE46</f>
        <v xml:space="preserve">Park </v>
      </c>
      <c r="F540" s="10" t="s">
        <v>21</v>
      </c>
      <c r="G540" s="96">
        <f>COUNTIF('U13G.Tr'!A:AB,Admin!$A540)</f>
        <v>1</v>
      </c>
      <c r="H540" s="96">
        <f>COUNTIF('U13G.Relay'!A:AC,Admin!$A540)</f>
        <v>1</v>
      </c>
      <c r="I540" s="96">
        <f>COUNTIF('U13G.F'!A:CP,Admin!$A540)</f>
        <v>2</v>
      </c>
    </row>
    <row r="541" spans="1:9" ht="15.5" thickTop="1" thickBot="1" x14ac:dyDescent="0.4">
      <c r="A541">
        <f>Athletes!AA47</f>
        <v>640</v>
      </c>
      <c r="B541" t="str">
        <f>Athletes!AB47</f>
        <v>U13G</v>
      </c>
      <c r="C541" t="str">
        <f>Athletes!AC47</f>
        <v>U13G WAC</v>
      </c>
      <c r="D541" t="str">
        <f>Athletes!AD47</f>
        <v xml:space="preserve">Laila </v>
      </c>
      <c r="E541" t="str">
        <f>Athletes!AE47</f>
        <v xml:space="preserve">Baines </v>
      </c>
      <c r="F541" s="10" t="s">
        <v>21</v>
      </c>
      <c r="G541" s="96">
        <f>COUNTIF('U13G.Tr'!A:AB,Admin!$A541)</f>
        <v>0</v>
      </c>
      <c r="H541" s="96">
        <f>COUNTIF('U13G.Relay'!A:AC,Admin!$A541)</f>
        <v>0</v>
      </c>
      <c r="I541" s="96">
        <f>COUNTIF('U13G.F'!A:CP,Admin!$A541)</f>
        <v>0</v>
      </c>
    </row>
    <row r="542" spans="1:9" ht="15.5" thickTop="1" thickBot="1" x14ac:dyDescent="0.4">
      <c r="A542">
        <f>Athletes!AA48</f>
        <v>641</v>
      </c>
      <c r="B542" t="str">
        <f>Athletes!AB48</f>
        <v>U13G</v>
      </c>
      <c r="C542" t="str">
        <f>Athletes!AC48</f>
        <v>U13G WAC</v>
      </c>
      <c r="D542" t="str">
        <f>Athletes!AD48</f>
        <v xml:space="preserve">Lani </v>
      </c>
      <c r="E542" t="str">
        <f>Athletes!AE48</f>
        <v xml:space="preserve">Moore </v>
      </c>
      <c r="F542" s="10" t="s">
        <v>21</v>
      </c>
      <c r="G542" s="96">
        <f>COUNTIF('U13G.Tr'!A:AB,Admin!$A542)</f>
        <v>0</v>
      </c>
      <c r="H542" s="96">
        <f>COUNTIF('U13G.Relay'!A:AC,Admin!$A542)</f>
        <v>0</v>
      </c>
      <c r="I542" s="96">
        <f>COUNTIF('U13G.F'!A:CP,Admin!$A542)</f>
        <v>0</v>
      </c>
    </row>
    <row r="543" spans="1:9" ht="15.5" thickTop="1" thickBot="1" x14ac:dyDescent="0.4">
      <c r="A543">
        <f>Athletes!AA49</f>
        <v>642</v>
      </c>
      <c r="B543" t="str">
        <f>Athletes!AB49</f>
        <v>U13G</v>
      </c>
      <c r="C543" t="str">
        <f>Athletes!AC49</f>
        <v>U13G WAC</v>
      </c>
      <c r="D543" t="str">
        <f>Athletes!AD49</f>
        <v xml:space="preserve">Eva </v>
      </c>
      <c r="E543" t="str">
        <f>Athletes!AE49</f>
        <v xml:space="preserve">Rourke </v>
      </c>
      <c r="F543" s="10" t="s">
        <v>21</v>
      </c>
      <c r="G543" s="96">
        <f>COUNTIF('U13G.Tr'!A:AB,Admin!$A543)</f>
        <v>1</v>
      </c>
      <c r="H543" s="96">
        <f>COUNTIF('U13G.Relay'!A:AC,Admin!$A543)</f>
        <v>1</v>
      </c>
      <c r="I543" s="96">
        <f>COUNTIF('U13G.F'!A:CP,Admin!$A543)</f>
        <v>2</v>
      </c>
    </row>
    <row r="544" spans="1:9" ht="15.5" thickTop="1" thickBot="1" x14ac:dyDescent="0.4">
      <c r="A544">
        <f>Athletes!AA50</f>
        <v>643</v>
      </c>
      <c r="B544" t="str">
        <f>Athletes!AB50</f>
        <v>U13G</v>
      </c>
      <c r="C544" t="str">
        <f>Athletes!AC50</f>
        <v>U13G WAC</v>
      </c>
      <c r="D544" t="str">
        <f>Athletes!AD50</f>
        <v>Imogen</v>
      </c>
      <c r="E544" t="str">
        <f>Athletes!AE50</f>
        <v>Stanning</v>
      </c>
      <c r="F544" s="10" t="s">
        <v>21</v>
      </c>
      <c r="G544" s="96">
        <f>COUNTIF('U13G.Tr'!A:AB,Admin!$A544)</f>
        <v>1</v>
      </c>
      <c r="H544" s="96">
        <f>COUNTIF('U13G.Relay'!A:AC,Admin!$A544)</f>
        <v>1</v>
      </c>
      <c r="I544" s="96">
        <f>COUNTIF('U13G.F'!A:CP,Admin!$A544)</f>
        <v>3</v>
      </c>
    </row>
    <row r="545" spans="1:9" ht="15.5" thickTop="1" thickBot="1" x14ac:dyDescent="0.4">
      <c r="A545">
        <f>Athletes!AA51</f>
        <v>644</v>
      </c>
      <c r="B545" t="str">
        <f>Athletes!AB51</f>
        <v>U13G</v>
      </c>
      <c r="C545" t="str">
        <f>Athletes!AC51</f>
        <v/>
      </c>
      <c r="D545">
        <f>Athletes!AD51</f>
        <v>0</v>
      </c>
      <c r="E545">
        <f>Athletes!AE51</f>
        <v>0</v>
      </c>
      <c r="F545" s="10" t="s">
        <v>21</v>
      </c>
      <c r="G545" s="96">
        <f>COUNTIF('U13G.Tr'!A:AB,Admin!$A545)</f>
        <v>0</v>
      </c>
      <c r="H545" s="96">
        <f>COUNTIF('U13G.Relay'!A:AC,Admin!$A545)</f>
        <v>0</v>
      </c>
      <c r="I545" s="96">
        <f>COUNTIF('U13G.F'!A:CP,Admin!$A545)</f>
        <v>0</v>
      </c>
    </row>
    <row r="546" spans="1:9" ht="15.5" thickTop="1" thickBot="1" x14ac:dyDescent="0.4">
      <c r="A546">
        <f>Athletes!AA52</f>
        <v>645</v>
      </c>
      <c r="B546" t="str">
        <f>Athletes!AB52</f>
        <v>U13G</v>
      </c>
      <c r="C546" t="str">
        <f>Athletes!AC52</f>
        <v/>
      </c>
      <c r="D546">
        <f>Athletes!AD52</f>
        <v>0</v>
      </c>
      <c r="E546">
        <f>Athletes!AE52</f>
        <v>0</v>
      </c>
      <c r="F546" s="10" t="s">
        <v>21</v>
      </c>
      <c r="G546" s="96">
        <f>COUNTIF('U13G.Tr'!A:AB,Admin!$A546)</f>
        <v>0</v>
      </c>
      <c r="H546" s="96">
        <f>COUNTIF('U13G.Relay'!A:AC,Admin!$A546)</f>
        <v>0</v>
      </c>
      <c r="I546" s="96">
        <f>COUNTIF('U13G.F'!A:CP,Admin!$A546)</f>
        <v>0</v>
      </c>
    </row>
    <row r="547" spans="1:9" ht="15.5" thickTop="1" thickBot="1" x14ac:dyDescent="0.4">
      <c r="A547">
        <f>Athletes!AA53</f>
        <v>646</v>
      </c>
      <c r="B547" t="str">
        <f>Athletes!AB53</f>
        <v>U13B</v>
      </c>
      <c r="C547" t="str">
        <f>Athletes!AC53</f>
        <v>U13B WAC</v>
      </c>
      <c r="D547" t="str">
        <f>Athletes!AD53</f>
        <v xml:space="preserve">Sebastian </v>
      </c>
      <c r="E547" t="str">
        <f>Athletes!AE53</f>
        <v xml:space="preserve">Powell </v>
      </c>
      <c r="F547" s="10" t="s">
        <v>21</v>
      </c>
      <c r="G547" s="96">
        <f>COUNTIF('U13B.Tr'!A:AB,Admin!$A547)</f>
        <v>1</v>
      </c>
      <c r="H547" s="96">
        <f>COUNTIF('U13B.Relay'!A:AC,Admin!$A547)</f>
        <v>1</v>
      </c>
      <c r="I547" s="96">
        <f>COUNTIF('U13B.F'!A:CL,Admin!$A547)</f>
        <v>3</v>
      </c>
    </row>
    <row r="548" spans="1:9" ht="15.5" thickTop="1" thickBot="1" x14ac:dyDescent="0.4">
      <c r="A548">
        <f>Athletes!AA54</f>
        <v>647</v>
      </c>
      <c r="B548" t="str">
        <f>Athletes!AB54</f>
        <v>U13B</v>
      </c>
      <c r="C548" t="str">
        <f>Athletes!AC54</f>
        <v>U13B WAC</v>
      </c>
      <c r="D548" t="str">
        <f>Athletes!AD54</f>
        <v xml:space="preserve">Harry </v>
      </c>
      <c r="E548" t="str">
        <f>Athletes!AE54</f>
        <v xml:space="preserve">Lewis </v>
      </c>
      <c r="F548" s="10" t="s">
        <v>21</v>
      </c>
      <c r="G548" s="96">
        <f>COUNTIF('U13B.Tr'!A:AB,Admin!$A548)</f>
        <v>0</v>
      </c>
      <c r="H548" s="96">
        <f>COUNTIF('U13B.Relay'!A:AC,Admin!$A548)</f>
        <v>0</v>
      </c>
      <c r="I548" s="96">
        <f>COUNTIF('U13B.F'!A:CL,Admin!$A548)</f>
        <v>0</v>
      </c>
    </row>
    <row r="549" spans="1:9" ht="15.5" thickTop="1" thickBot="1" x14ac:dyDescent="0.4">
      <c r="A549">
        <f>Athletes!AA55</f>
        <v>648</v>
      </c>
      <c r="B549" t="str">
        <f>Athletes!AB55</f>
        <v>U13B</v>
      </c>
      <c r="C549" t="str">
        <f>Athletes!AC55</f>
        <v>U13B WAC</v>
      </c>
      <c r="D549" t="str">
        <f>Athletes!AD55</f>
        <v xml:space="preserve">Eddie </v>
      </c>
      <c r="E549" t="str">
        <f>Athletes!AE55</f>
        <v xml:space="preserve">Seward </v>
      </c>
      <c r="F549" s="10" t="s">
        <v>21</v>
      </c>
      <c r="G549" s="96">
        <f>COUNTIF('U13B.Tr'!A:AB,Admin!$A549)</f>
        <v>0</v>
      </c>
      <c r="H549" s="96">
        <f>COUNTIF('U13B.Relay'!A:AC,Admin!$A549)</f>
        <v>0</v>
      </c>
      <c r="I549" s="96">
        <f>COUNTIF('U13B.F'!A:CL,Admin!$A549)</f>
        <v>0</v>
      </c>
    </row>
    <row r="550" spans="1:9" ht="15.5" thickTop="1" thickBot="1" x14ac:dyDescent="0.4">
      <c r="A550">
        <f>Athletes!AA56</f>
        <v>649</v>
      </c>
      <c r="B550" t="str">
        <f>Athletes!AB56</f>
        <v>U13B</v>
      </c>
      <c r="C550" t="str">
        <f>Athletes!AC56</f>
        <v>U13B WAC</v>
      </c>
      <c r="D550" t="str">
        <f>Athletes!AD56</f>
        <v xml:space="preserve">Josh </v>
      </c>
      <c r="E550" t="str">
        <f>Athletes!AE56</f>
        <v xml:space="preserve">Gollings </v>
      </c>
      <c r="F550" s="10" t="s">
        <v>21</v>
      </c>
      <c r="G550" s="96">
        <f>COUNTIF('U13B.Tr'!A:AB,Admin!$A550)</f>
        <v>0</v>
      </c>
      <c r="H550" s="96">
        <f>COUNTIF('U13B.Relay'!A:AC,Admin!$A550)</f>
        <v>0</v>
      </c>
      <c r="I550" s="96">
        <f>COUNTIF('U13B.F'!A:CL,Admin!$A550)</f>
        <v>0</v>
      </c>
    </row>
    <row r="551" spans="1:9" ht="15.5" thickTop="1" thickBot="1" x14ac:dyDescent="0.4">
      <c r="A551">
        <f>Athletes!AA57</f>
        <v>650</v>
      </c>
      <c r="B551" t="str">
        <f>Athletes!AB57</f>
        <v>U13B</v>
      </c>
      <c r="C551" t="str">
        <f>Athletes!AC57</f>
        <v>U13B WAC</v>
      </c>
      <c r="D551" t="str">
        <f>Athletes!AD57</f>
        <v xml:space="preserve">Zachary </v>
      </c>
      <c r="E551" t="str">
        <f>Athletes!AE57</f>
        <v xml:space="preserve">Johnson </v>
      </c>
      <c r="F551" s="10" t="s">
        <v>21</v>
      </c>
      <c r="G551" s="96">
        <f>COUNTIF('U13B.Tr'!A:AB,Admin!$A551)</f>
        <v>0</v>
      </c>
      <c r="H551" s="96">
        <f>COUNTIF('U13B.Relay'!A:AC,Admin!$A551)</f>
        <v>1</v>
      </c>
      <c r="I551" s="96">
        <f>COUNTIF('U13B.F'!A:CL,Admin!$A551)</f>
        <v>3</v>
      </c>
    </row>
    <row r="552" spans="1:9" ht="15.5" thickTop="1" thickBot="1" x14ac:dyDescent="0.4">
      <c r="A552">
        <f>Athletes!AA58</f>
        <v>651</v>
      </c>
      <c r="B552" t="str">
        <f>Athletes!AB58</f>
        <v>U13B</v>
      </c>
      <c r="C552" t="str">
        <f>Athletes!AC58</f>
        <v>U13B WAC</v>
      </c>
      <c r="D552" t="str">
        <f>Athletes!AD58</f>
        <v xml:space="preserve">Joshua </v>
      </c>
      <c r="E552" t="str">
        <f>Athletes!AE58</f>
        <v xml:space="preserve">Dixon </v>
      </c>
      <c r="F552" s="10" t="s">
        <v>21</v>
      </c>
      <c r="G552" s="96">
        <f>COUNTIF('U13B.Tr'!A:AB,Admin!$A552)</f>
        <v>0</v>
      </c>
      <c r="H552" s="96">
        <f>COUNTIF('U13B.Relay'!A:AC,Admin!$A552)</f>
        <v>1</v>
      </c>
      <c r="I552" s="96">
        <f>COUNTIF('U13B.F'!A:CL,Admin!$A552)</f>
        <v>3</v>
      </c>
    </row>
    <row r="553" spans="1:9" ht="15.5" thickTop="1" thickBot="1" x14ac:dyDescent="0.4">
      <c r="A553">
        <f>Athletes!AA59</f>
        <v>652</v>
      </c>
      <c r="B553" t="str">
        <f>Athletes!AB59</f>
        <v>U13B</v>
      </c>
      <c r="C553" t="str">
        <f>Athletes!AC59</f>
        <v>U13B WAC</v>
      </c>
      <c r="D553" t="str">
        <f>Athletes!AD59</f>
        <v xml:space="preserve">William </v>
      </c>
      <c r="E553" t="str">
        <f>Athletes!AE59</f>
        <v xml:space="preserve">Mc Donald </v>
      </c>
      <c r="F553" s="10" t="s">
        <v>21</v>
      </c>
      <c r="G553" s="96">
        <f>COUNTIF('U13B.Tr'!A:AB,Admin!$A553)</f>
        <v>0</v>
      </c>
      <c r="H553" s="96">
        <f>COUNTIF('U13B.Relay'!A:AC,Admin!$A553)</f>
        <v>1</v>
      </c>
      <c r="I553" s="96">
        <f>COUNTIF('U13B.F'!A:CL,Admin!$A553)</f>
        <v>3</v>
      </c>
    </row>
    <row r="554" spans="1:9" ht="15.5" thickTop="1" thickBot="1" x14ac:dyDescent="0.4">
      <c r="A554">
        <f>Athletes!AA60</f>
        <v>653</v>
      </c>
      <c r="B554" t="str">
        <f>Athletes!AB60</f>
        <v>U13B</v>
      </c>
      <c r="C554" t="str">
        <f>Athletes!AC60</f>
        <v>U13B WAC</v>
      </c>
      <c r="D554" t="str">
        <f>Athletes!AD60</f>
        <v xml:space="preserve">Mason </v>
      </c>
      <c r="E554" t="str">
        <f>Athletes!AE60</f>
        <v xml:space="preserve">Dicker </v>
      </c>
      <c r="F554" s="10" t="s">
        <v>21</v>
      </c>
      <c r="G554" s="96">
        <f>COUNTIF('U13B.Tr'!A:AB,Admin!$A554)</f>
        <v>1</v>
      </c>
      <c r="H554" s="96">
        <f>COUNTIF('U13B.Relay'!A:AC,Admin!$A554)</f>
        <v>1</v>
      </c>
      <c r="I554" s="96">
        <f>COUNTIF('U13B.F'!A:CL,Admin!$A554)</f>
        <v>3</v>
      </c>
    </row>
    <row r="555" spans="1:9" ht="15.5" thickTop="1" thickBot="1" x14ac:dyDescent="0.4">
      <c r="A555">
        <f>Athletes!AA61</f>
        <v>654</v>
      </c>
      <c r="B555" t="str">
        <f>Athletes!AB61</f>
        <v>U13B</v>
      </c>
      <c r="C555" t="str">
        <f>Athletes!AC61</f>
        <v/>
      </c>
      <c r="D555">
        <f>Athletes!AD61</f>
        <v>0</v>
      </c>
      <c r="E555">
        <f>Athletes!AE61</f>
        <v>0</v>
      </c>
      <c r="F555" s="10" t="s">
        <v>21</v>
      </c>
      <c r="G555" s="96">
        <f>COUNTIF('U13B.Tr'!A:AB,Admin!$A555)</f>
        <v>0</v>
      </c>
      <c r="H555" s="96">
        <f>COUNTIF('U13B.Relay'!A:AC,Admin!$A555)</f>
        <v>0</v>
      </c>
      <c r="I555" s="96">
        <f>COUNTIF('U13B.F'!A:CL,Admin!$A555)</f>
        <v>0</v>
      </c>
    </row>
    <row r="556" spans="1:9" ht="15.5" thickTop="1" thickBot="1" x14ac:dyDescent="0.4">
      <c r="A556">
        <f>Athletes!AA62</f>
        <v>655</v>
      </c>
      <c r="B556" t="str">
        <f>Athletes!AB62</f>
        <v>U13B</v>
      </c>
      <c r="C556" t="str">
        <f>Athletes!AC62</f>
        <v/>
      </c>
      <c r="D556">
        <f>Athletes!AD62</f>
        <v>0</v>
      </c>
      <c r="E556">
        <f>Athletes!AE62</f>
        <v>0</v>
      </c>
      <c r="F556" s="10" t="s">
        <v>21</v>
      </c>
      <c r="G556" s="96">
        <f>COUNTIF('U13B.Tr'!A:AB,Admin!$A556)</f>
        <v>0</v>
      </c>
      <c r="H556" s="96">
        <f>COUNTIF('U13B.Relay'!A:AC,Admin!$A556)</f>
        <v>0</v>
      </c>
      <c r="I556" s="96">
        <f>COUNTIF('U13B.F'!A:CL,Admin!$A556)</f>
        <v>0</v>
      </c>
    </row>
    <row r="557" spans="1:9" ht="15.5" thickTop="1" thickBot="1" x14ac:dyDescent="0.4">
      <c r="A557">
        <f>Athletes!AA63</f>
        <v>656</v>
      </c>
      <c r="B557" t="str">
        <f>Athletes!AB63</f>
        <v>U13B</v>
      </c>
      <c r="C557" t="str">
        <f>Athletes!AC63</f>
        <v/>
      </c>
      <c r="D557">
        <f>Athletes!AD63</f>
        <v>0</v>
      </c>
      <c r="E557">
        <f>Athletes!AE63</f>
        <v>0</v>
      </c>
      <c r="F557" s="10" t="s">
        <v>21</v>
      </c>
      <c r="G557" s="96">
        <f>COUNTIF('U13B.Tr'!A:AB,Admin!$A557)</f>
        <v>0</v>
      </c>
      <c r="H557" s="96">
        <f>COUNTIF('U13B.Relay'!A:AC,Admin!$A557)</f>
        <v>0</v>
      </c>
      <c r="I557" s="96">
        <f>COUNTIF('U13B.F'!A:CL,Admin!$A557)</f>
        <v>0</v>
      </c>
    </row>
    <row r="558" spans="1:9" ht="15.5" thickTop="1" thickBot="1" x14ac:dyDescent="0.4">
      <c r="A558">
        <f>Athletes!AA64</f>
        <v>657</v>
      </c>
      <c r="B558" t="str">
        <f>Athletes!AB64</f>
        <v>U11B</v>
      </c>
      <c r="C558" t="str">
        <f>Athletes!AC64</f>
        <v>U11B WAC</v>
      </c>
      <c r="D558" t="str">
        <f>Athletes!AD64</f>
        <v xml:space="preserve">Henry </v>
      </c>
      <c r="E558" t="str">
        <f>Athletes!AE64</f>
        <v>Metcalfe</v>
      </c>
      <c r="F558" s="10" t="s">
        <v>21</v>
      </c>
      <c r="G558" s="96">
        <f>COUNTIF('U13B.Tr'!A:AB,Admin!$A558)</f>
        <v>0</v>
      </c>
      <c r="H558" s="96">
        <f>COUNTIF('U13B.Relay'!A:AC,Admin!$A558)</f>
        <v>0</v>
      </c>
      <c r="I558" s="96">
        <f>COUNTIF('U13B.F'!A:CL,Admin!$A558)</f>
        <v>0</v>
      </c>
    </row>
    <row r="559" spans="1:9" ht="15.5" thickTop="1" thickBot="1" x14ac:dyDescent="0.4">
      <c r="A559">
        <f>Athletes!AA65</f>
        <v>658</v>
      </c>
      <c r="B559" t="str">
        <f>Athletes!AB65</f>
        <v>U13B</v>
      </c>
      <c r="C559" t="str">
        <f>Athletes!AC65</f>
        <v/>
      </c>
      <c r="D559">
        <f>Athletes!AD65</f>
        <v>0</v>
      </c>
      <c r="E559">
        <f>Athletes!AE65</f>
        <v>0</v>
      </c>
      <c r="F559" s="10" t="s">
        <v>21</v>
      </c>
      <c r="G559" s="96">
        <f>COUNTIF('U13B.Tr'!A:AB,Admin!$A559)</f>
        <v>0</v>
      </c>
      <c r="H559" s="96">
        <f>COUNTIF('U13B.Relay'!A:AC,Admin!$A559)</f>
        <v>0</v>
      </c>
      <c r="I559" s="96">
        <f>COUNTIF('U13B.F'!A:CL,Admin!$A559)</f>
        <v>0</v>
      </c>
    </row>
    <row r="560" spans="1:9" ht="15.5" thickTop="1" thickBot="1" x14ac:dyDescent="0.4">
      <c r="A560">
        <f>Athletes!AA66</f>
        <v>659</v>
      </c>
      <c r="B560" t="str">
        <f>Athletes!AB66</f>
        <v>U13B</v>
      </c>
      <c r="C560" t="str">
        <f>Athletes!AC66</f>
        <v/>
      </c>
      <c r="D560">
        <f>Athletes!AD66</f>
        <v>0</v>
      </c>
      <c r="E560">
        <f>Athletes!AE66</f>
        <v>0</v>
      </c>
      <c r="F560" s="10" t="s">
        <v>21</v>
      </c>
      <c r="G560" s="96">
        <f>COUNTIF('U13B.Tr'!A:AB,Admin!$A560)</f>
        <v>0</v>
      </c>
      <c r="H560" s="96">
        <f>COUNTIF('U13B.Relay'!A:AC,Admin!$A560)</f>
        <v>0</v>
      </c>
      <c r="I560" s="96">
        <f>COUNTIF('U13B.F'!A:CL,Admin!$A560)</f>
        <v>0</v>
      </c>
    </row>
    <row r="561" spans="1:9" ht="15.5" thickTop="1" thickBot="1" x14ac:dyDescent="0.4">
      <c r="A561">
        <f>Athletes!AA67</f>
        <v>660</v>
      </c>
      <c r="B561" t="str">
        <f>Athletes!AB67</f>
        <v>U13B</v>
      </c>
      <c r="C561" t="str">
        <f>Athletes!AC67</f>
        <v/>
      </c>
      <c r="D561">
        <f>Athletes!AD67</f>
        <v>0</v>
      </c>
      <c r="E561">
        <f>Athletes!AE67</f>
        <v>0</v>
      </c>
      <c r="F561" s="10" t="s">
        <v>21</v>
      </c>
      <c r="G561" s="96">
        <f>COUNTIF('U13B.Tr'!A:AB,Admin!$A561)</f>
        <v>0</v>
      </c>
      <c r="H561" s="96">
        <f>COUNTIF('U13B.Relay'!A:AC,Admin!$A561)</f>
        <v>0</v>
      </c>
      <c r="I561" s="96">
        <f>COUNTIF('U13B.F'!A:CL,Admin!$A561)</f>
        <v>0</v>
      </c>
    </row>
    <row r="562" spans="1:9" ht="15.5" thickTop="1" thickBot="1" x14ac:dyDescent="0.4">
      <c r="A562">
        <f>Athletes!AA68</f>
        <v>661</v>
      </c>
      <c r="B562">
        <f>Athletes!AB68</f>
        <v>0</v>
      </c>
      <c r="C562" t="str">
        <f>Athletes!AC68</f>
        <v/>
      </c>
      <c r="D562">
        <f>Athletes!AD68</f>
        <v>0</v>
      </c>
      <c r="E562">
        <f>Athletes!AE68</f>
        <v>0</v>
      </c>
      <c r="F562" s="10" t="s">
        <v>21</v>
      </c>
      <c r="G562" s="96">
        <f>COUNTIF('U13B.Tr'!A:AB,Admin!$A562)</f>
        <v>0</v>
      </c>
      <c r="H562" s="96">
        <f>COUNTIF('U13B.Relay'!A:AC,Admin!$A562)</f>
        <v>0</v>
      </c>
      <c r="I562" s="96">
        <f>COUNTIF('U13B.F'!A:CL,Admin!$A562)</f>
        <v>0</v>
      </c>
    </row>
    <row r="563" spans="1:9" ht="15.5" thickTop="1" thickBot="1" x14ac:dyDescent="0.4">
      <c r="A563">
        <f>Athletes!AA69</f>
        <v>662</v>
      </c>
      <c r="B563">
        <f>Athletes!AB69</f>
        <v>0</v>
      </c>
      <c r="C563" t="str">
        <f>Athletes!AC69</f>
        <v/>
      </c>
      <c r="D563">
        <f>Athletes!AD69</f>
        <v>0</v>
      </c>
      <c r="E563">
        <f>Athletes!AE69</f>
        <v>0</v>
      </c>
      <c r="F563" s="10" t="s">
        <v>21</v>
      </c>
      <c r="G563" s="96">
        <f>COUNTIF('U13B.Tr'!A:AB,Admin!$A563)</f>
        <v>0</v>
      </c>
      <c r="H563" s="96">
        <f>COUNTIF('U13B.Relay'!A:AC,Admin!$A563)</f>
        <v>0</v>
      </c>
      <c r="I563" s="96">
        <f>COUNTIF('U13B.F'!A:CL,Admin!$A563)</f>
        <v>0</v>
      </c>
    </row>
    <row r="564" spans="1:9" ht="15.5" thickTop="1" thickBot="1" x14ac:dyDescent="0.4">
      <c r="A564">
        <f>Athletes!AA70</f>
        <v>663</v>
      </c>
      <c r="B564">
        <f>Athletes!AB70</f>
        <v>0</v>
      </c>
      <c r="C564" t="str">
        <f>Athletes!AC70</f>
        <v/>
      </c>
      <c r="D564">
        <f>Athletes!AD70</f>
        <v>0</v>
      </c>
      <c r="E564">
        <f>Athletes!AE70</f>
        <v>0</v>
      </c>
      <c r="F564" s="10" t="s">
        <v>21</v>
      </c>
      <c r="G564" s="96">
        <f>COUNTIF('U13B.Tr'!A:AB,Admin!$A564)</f>
        <v>0</v>
      </c>
      <c r="H564" s="96">
        <f>COUNTIF('U13B.Relay'!A:AC,Admin!$A564)</f>
        <v>0</v>
      </c>
      <c r="I564" s="96">
        <f>COUNTIF('U13B.F'!A:CL,Admin!$A564)</f>
        <v>0</v>
      </c>
    </row>
    <row r="565" spans="1:9" ht="15.5" thickTop="1" thickBot="1" x14ac:dyDescent="0.4">
      <c r="A565">
        <f>Athletes!AA71</f>
        <v>664</v>
      </c>
      <c r="B565">
        <f>Athletes!AB71</f>
        <v>0</v>
      </c>
      <c r="C565" t="str">
        <f>Athletes!AC71</f>
        <v/>
      </c>
      <c r="D565">
        <f>Athletes!AD71</f>
        <v>0</v>
      </c>
      <c r="E565">
        <f>Athletes!AE71</f>
        <v>0</v>
      </c>
      <c r="F565" s="10" t="s">
        <v>21</v>
      </c>
      <c r="G565" s="96">
        <f>COUNTIF('U13B.Tr'!A:AB,Admin!$A565)</f>
        <v>0</v>
      </c>
      <c r="H565" s="96">
        <f>COUNTIF('U13B.Relay'!A:AC,Admin!$A565)</f>
        <v>0</v>
      </c>
      <c r="I565" s="96">
        <f>COUNTIF('U13B.F'!A:CL,Admin!$A565)</f>
        <v>0</v>
      </c>
    </row>
    <row r="566" spans="1:9" ht="15.5" thickTop="1" thickBot="1" x14ac:dyDescent="0.4">
      <c r="A566">
        <f>Athletes!AA72</f>
        <v>665</v>
      </c>
      <c r="B566">
        <f>Athletes!AB72</f>
        <v>0</v>
      </c>
      <c r="C566" t="str">
        <f>Athletes!AC72</f>
        <v/>
      </c>
      <c r="D566">
        <f>Athletes!AD72</f>
        <v>0</v>
      </c>
      <c r="E566">
        <f>Athletes!AE72</f>
        <v>0</v>
      </c>
      <c r="F566" s="10" t="s">
        <v>21</v>
      </c>
      <c r="G566" s="96">
        <f>COUNTIF('U13B.Tr'!A:AB,Admin!$A566)</f>
        <v>0</v>
      </c>
      <c r="H566" s="96">
        <f>COUNTIF('U13B.Relay'!A:AC,Admin!$A566)</f>
        <v>0</v>
      </c>
      <c r="I566" s="96">
        <f>COUNTIF('U13B.F'!A:CL,Admin!$A566)</f>
        <v>0</v>
      </c>
    </row>
    <row r="567" spans="1:9" ht="15.5" thickTop="1" thickBot="1" x14ac:dyDescent="0.4">
      <c r="A567">
        <f>Athletes!AA73</f>
        <v>666</v>
      </c>
      <c r="B567">
        <f>Athletes!AB73</f>
        <v>0</v>
      </c>
      <c r="C567" t="str">
        <f>Athletes!AC73</f>
        <v/>
      </c>
      <c r="D567">
        <f>Athletes!AD73</f>
        <v>0</v>
      </c>
      <c r="E567">
        <f>Athletes!AE73</f>
        <v>0</v>
      </c>
      <c r="F567" s="10" t="s">
        <v>21</v>
      </c>
      <c r="G567" s="96">
        <f>COUNTIF('U13B.Tr'!A:AB,Admin!$A567)</f>
        <v>0</v>
      </c>
      <c r="H567" s="96">
        <f>COUNTIF('U13B.Relay'!A:AC,Admin!$A567)</f>
        <v>0</v>
      </c>
      <c r="I567" s="96">
        <f>COUNTIF('U13B.F'!A:CL,Admin!$A567)</f>
        <v>0</v>
      </c>
    </row>
    <row r="568" spans="1:9" ht="15.5" thickTop="1" thickBot="1" x14ac:dyDescent="0.4">
      <c r="A568">
        <f>Athletes!AA74</f>
        <v>667</v>
      </c>
      <c r="B568">
        <f>Athletes!AB74</f>
        <v>0</v>
      </c>
      <c r="C568" t="str">
        <f>Athletes!AC74</f>
        <v/>
      </c>
      <c r="D568">
        <f>Athletes!AD74</f>
        <v>0</v>
      </c>
      <c r="E568">
        <f>Athletes!AE74</f>
        <v>0</v>
      </c>
      <c r="F568" s="10" t="s">
        <v>21</v>
      </c>
      <c r="G568" s="96">
        <f>COUNTIF('U13B.Tr'!A:AB,Admin!$A568)</f>
        <v>0</v>
      </c>
      <c r="H568" s="96">
        <f>COUNTIF('U13B.Relay'!A:AC,Admin!$A568)</f>
        <v>0</v>
      </c>
      <c r="I568" s="96">
        <f>COUNTIF('U13B.F'!A:CL,Admin!$A568)</f>
        <v>0</v>
      </c>
    </row>
    <row r="569" spans="1:9" ht="15.5" thickTop="1" thickBot="1" x14ac:dyDescent="0.4">
      <c r="A569">
        <f>Athletes!AA75</f>
        <v>668</v>
      </c>
      <c r="B569">
        <f>Athletes!AB75</f>
        <v>0</v>
      </c>
      <c r="C569" t="str">
        <f>Athletes!AC75</f>
        <v/>
      </c>
      <c r="D569">
        <f>Athletes!AD75</f>
        <v>0</v>
      </c>
      <c r="E569">
        <f>Athletes!AE75</f>
        <v>0</v>
      </c>
      <c r="F569" s="10" t="s">
        <v>21</v>
      </c>
      <c r="G569" s="96">
        <f>COUNTIF('U13B.Tr'!A:AB,Admin!$A569)</f>
        <v>0</v>
      </c>
      <c r="H569" s="96">
        <f>COUNTIF('U13B.Relay'!A:AC,Admin!$A569)</f>
        <v>0</v>
      </c>
      <c r="I569" s="96">
        <f>COUNTIF('U13B.F'!A:CL,Admin!$A569)</f>
        <v>0</v>
      </c>
    </row>
    <row r="570" spans="1:9" ht="15.5" thickTop="1" thickBot="1" x14ac:dyDescent="0.4">
      <c r="A570">
        <f>Athletes!AA76</f>
        <v>669</v>
      </c>
      <c r="B570">
        <f>Athletes!AB76</f>
        <v>0</v>
      </c>
      <c r="C570" t="str">
        <f>Athletes!AC76</f>
        <v/>
      </c>
      <c r="D570">
        <f>Athletes!AD76</f>
        <v>0</v>
      </c>
      <c r="E570">
        <f>Athletes!AE76</f>
        <v>0</v>
      </c>
      <c r="F570" s="10" t="s">
        <v>21</v>
      </c>
      <c r="G570" s="96">
        <f>COUNTIF('U13B.Tr'!A:AB,Admin!$A570)</f>
        <v>0</v>
      </c>
      <c r="H570" s="96">
        <f>COUNTIF('U13B.Relay'!A:AC,Admin!$A570)</f>
        <v>0</v>
      </c>
      <c r="I570" s="96">
        <f>COUNTIF('U13B.F'!A:CL,Admin!$A570)</f>
        <v>0</v>
      </c>
    </row>
    <row r="571" spans="1:9" ht="15.5" thickTop="1" thickBot="1" x14ac:dyDescent="0.4">
      <c r="A571">
        <f>Athletes!AA77</f>
        <v>670</v>
      </c>
      <c r="B571">
        <f>Athletes!AB77</f>
        <v>0</v>
      </c>
      <c r="C571" t="str">
        <f>Athletes!AC77</f>
        <v/>
      </c>
      <c r="D571">
        <f>Athletes!AD77</f>
        <v>0</v>
      </c>
      <c r="E571">
        <f>Athletes!AE77</f>
        <v>0</v>
      </c>
      <c r="F571" s="10" t="s">
        <v>21</v>
      </c>
      <c r="G571" s="96">
        <f>COUNTIF('U13B.Tr'!A:AB,Admin!$A571)</f>
        <v>0</v>
      </c>
      <c r="H571" s="96">
        <f>COUNTIF('U13B.Relay'!A:AC,Admin!$A571)</f>
        <v>0</v>
      </c>
      <c r="I571" s="96">
        <f>COUNTIF('U13B.F'!A:CL,Admin!$A571)</f>
        <v>0</v>
      </c>
    </row>
    <row r="572" spans="1:9" ht="15.5" thickTop="1" thickBot="1" x14ac:dyDescent="0.4">
      <c r="A572">
        <f>Athletes!AA78</f>
        <v>671</v>
      </c>
      <c r="B572">
        <f>Athletes!AB78</f>
        <v>0</v>
      </c>
      <c r="C572" t="str">
        <f>Athletes!AC78</f>
        <v xml:space="preserve"> WAC</v>
      </c>
      <c r="D572" t="str">
        <f>Athletes!AD78</f>
        <v>U15B</v>
      </c>
      <c r="E572">
        <f>Athletes!AE78</f>
        <v>0</v>
      </c>
      <c r="F572" s="10" t="s">
        <v>21</v>
      </c>
      <c r="G572" s="96">
        <f>COUNTIF('U13B.Tr'!A:AB,Admin!$A572)</f>
        <v>0</v>
      </c>
      <c r="H572" s="96">
        <f>COUNTIF('U13B.Relay'!A:AC,Admin!$A572)</f>
        <v>0</v>
      </c>
      <c r="I572" s="96">
        <f>COUNTIF('U13B.F'!A:CL,Admin!$A572)</f>
        <v>0</v>
      </c>
    </row>
    <row r="573" spans="1:9" ht="15.5" thickTop="1" thickBot="1" x14ac:dyDescent="0.4">
      <c r="A573">
        <f>Athletes!AA79</f>
        <v>672</v>
      </c>
      <c r="B573">
        <f>Athletes!AB79</f>
        <v>0</v>
      </c>
      <c r="C573" t="str">
        <f>Athletes!AC79</f>
        <v/>
      </c>
      <c r="D573">
        <f>Athletes!AD79</f>
        <v>0</v>
      </c>
      <c r="E573">
        <f>Athletes!AE79</f>
        <v>0</v>
      </c>
      <c r="F573" s="10" t="s">
        <v>21</v>
      </c>
      <c r="G573" s="96">
        <f>COUNTIF('U13B.Tr'!A:AB,Admin!$A573)</f>
        <v>0</v>
      </c>
      <c r="H573" s="96">
        <f>COUNTIF('U13B.Relay'!A:AC,Admin!$A573)</f>
        <v>0</v>
      </c>
      <c r="I573" s="96">
        <f>COUNTIF('U13B.F'!A:CL,Admin!$A573)</f>
        <v>0</v>
      </c>
    </row>
    <row r="574" spans="1:9" ht="15.5" thickTop="1" thickBot="1" x14ac:dyDescent="0.4">
      <c r="A574">
        <f>Athletes!AA80</f>
        <v>673</v>
      </c>
      <c r="B574">
        <f>Athletes!AB80</f>
        <v>0</v>
      </c>
      <c r="C574" t="str">
        <f>Athletes!AC80</f>
        <v/>
      </c>
      <c r="D574">
        <f>Athletes!AD80</f>
        <v>0</v>
      </c>
      <c r="E574">
        <f>Athletes!AE80</f>
        <v>0</v>
      </c>
      <c r="F574" s="10" t="s">
        <v>21</v>
      </c>
      <c r="G574" s="96">
        <f>COUNTIF('U13B.Tr'!A:AB,Admin!$A574)</f>
        <v>0</v>
      </c>
      <c r="H574" s="96">
        <f>COUNTIF('U13B.Relay'!A:AC,Admin!$A574)</f>
        <v>0</v>
      </c>
      <c r="I574" s="96">
        <f>COUNTIF('U13B.F'!A:CL,Admin!$A574)</f>
        <v>0</v>
      </c>
    </row>
    <row r="575" spans="1:9" ht="15.5" thickTop="1" thickBot="1" x14ac:dyDescent="0.4">
      <c r="A575">
        <f>Athletes!AA81</f>
        <v>674</v>
      </c>
      <c r="B575">
        <f>Athletes!AB81</f>
        <v>0</v>
      </c>
      <c r="C575" t="str">
        <f>Athletes!AC81</f>
        <v/>
      </c>
      <c r="D575">
        <f>Athletes!AD81</f>
        <v>0</v>
      </c>
      <c r="E575">
        <f>Athletes!AE81</f>
        <v>0</v>
      </c>
      <c r="F575" s="10" t="s">
        <v>21</v>
      </c>
      <c r="G575" s="96">
        <f>COUNTIF('U13B.Tr'!A:AB,Admin!$A575)</f>
        <v>0</v>
      </c>
      <c r="H575" s="96">
        <f>COUNTIF('U13B.Relay'!A:AC,Admin!$A575)</f>
        <v>0</v>
      </c>
      <c r="I575" s="96">
        <f>COUNTIF('U13B.F'!A:CL,Admin!$A575)</f>
        <v>0</v>
      </c>
    </row>
    <row r="576" spans="1:9" ht="15.5" thickTop="1" thickBot="1" x14ac:dyDescent="0.4">
      <c r="A576">
        <f>Athletes!AA82</f>
        <v>675</v>
      </c>
      <c r="B576">
        <f>Athletes!AB82</f>
        <v>0</v>
      </c>
      <c r="C576" t="str">
        <f>Athletes!AC82</f>
        <v/>
      </c>
      <c r="D576">
        <f>Athletes!AD82</f>
        <v>0</v>
      </c>
      <c r="E576">
        <f>Athletes!AE82</f>
        <v>0</v>
      </c>
      <c r="F576" s="10" t="s">
        <v>21</v>
      </c>
      <c r="G576" s="96">
        <f>COUNTIF('U13B.Tr'!A:AB,Admin!$A576)</f>
        <v>0</v>
      </c>
      <c r="H576" s="96">
        <f>COUNTIF('U13B.Relay'!A:AC,Admin!$A576)</f>
        <v>0</v>
      </c>
      <c r="I576" s="96">
        <f>COUNTIF('U13B.F'!A:CL,Admin!$A576)</f>
        <v>0</v>
      </c>
    </row>
    <row r="577" spans="1:9" ht="15.5" thickTop="1" thickBot="1" x14ac:dyDescent="0.4">
      <c r="A577">
        <f>Athletes!AA83</f>
        <v>676</v>
      </c>
      <c r="B577">
        <f>Athletes!AB83</f>
        <v>0</v>
      </c>
      <c r="C577" t="str">
        <f>Athletes!AC83</f>
        <v/>
      </c>
      <c r="D577">
        <f>Athletes!AD83</f>
        <v>0</v>
      </c>
      <c r="E577">
        <f>Athletes!AE83</f>
        <v>0</v>
      </c>
      <c r="F577" s="10" t="s">
        <v>21</v>
      </c>
      <c r="G577" s="96">
        <f>COUNTIF('U13B.Tr'!A:AB,Admin!$A577)</f>
        <v>0</v>
      </c>
      <c r="H577" s="96">
        <f>COUNTIF('U13B.Relay'!A:AC,Admin!$A577)</f>
        <v>0</v>
      </c>
      <c r="I577" s="96">
        <f>COUNTIF('U13B.F'!A:CL,Admin!$A577)</f>
        <v>0</v>
      </c>
    </row>
    <row r="578" spans="1:9" ht="15.5" thickTop="1" thickBot="1" x14ac:dyDescent="0.4">
      <c r="A578">
        <f>Athletes!AA84</f>
        <v>677</v>
      </c>
      <c r="B578">
        <f>Athletes!AB84</f>
        <v>0</v>
      </c>
      <c r="C578" t="str">
        <f>Athletes!AC84</f>
        <v/>
      </c>
      <c r="D578">
        <f>Athletes!AD84</f>
        <v>0</v>
      </c>
      <c r="E578">
        <f>Athletes!AE84</f>
        <v>0</v>
      </c>
      <c r="F578" s="10" t="s">
        <v>21</v>
      </c>
      <c r="G578" s="96">
        <f>COUNTIF('U13B.Tr'!A:AB,Admin!$A578)</f>
        <v>0</v>
      </c>
      <c r="H578" s="96">
        <f>COUNTIF('U13B.Relay'!A:AC,Admin!$A578)</f>
        <v>0</v>
      </c>
      <c r="I578" s="96">
        <f>COUNTIF('U13B.F'!A:CL,Admin!$A578)</f>
        <v>0</v>
      </c>
    </row>
    <row r="579" spans="1:9" ht="15.5" thickTop="1" thickBot="1" x14ac:dyDescent="0.4">
      <c r="A579">
        <f>Athletes!AA85</f>
        <v>678</v>
      </c>
      <c r="B579">
        <f>Athletes!AB85</f>
        <v>0</v>
      </c>
      <c r="C579" t="str">
        <f>Athletes!AC85</f>
        <v/>
      </c>
      <c r="D579">
        <f>Athletes!AD85</f>
        <v>0</v>
      </c>
      <c r="E579">
        <f>Athletes!AE85</f>
        <v>0</v>
      </c>
      <c r="F579" s="10" t="s">
        <v>21</v>
      </c>
      <c r="G579" s="96">
        <f>COUNTIF('U13B.Tr'!A:AB,Admin!$A579)</f>
        <v>0</v>
      </c>
      <c r="H579" s="96">
        <f>COUNTIF('U13B.Relay'!A:AC,Admin!$A579)</f>
        <v>0</v>
      </c>
      <c r="I579" s="96">
        <f>COUNTIF('U13B.F'!A:CL,Admin!$A579)</f>
        <v>0</v>
      </c>
    </row>
    <row r="580" spans="1:9" ht="15.5" thickTop="1" thickBot="1" x14ac:dyDescent="0.4">
      <c r="A580">
        <f>Athletes!AA86</f>
        <v>679</v>
      </c>
      <c r="B580">
        <f>Athletes!AB86</f>
        <v>0</v>
      </c>
      <c r="C580" t="str">
        <f>Athletes!AC86</f>
        <v/>
      </c>
      <c r="D580">
        <f>Athletes!AD86</f>
        <v>0</v>
      </c>
      <c r="E580">
        <f>Athletes!AE86</f>
        <v>0</v>
      </c>
      <c r="F580" s="10" t="s">
        <v>21</v>
      </c>
      <c r="G580" s="96">
        <f>COUNTIF('U13B.Tr'!A:AB,Admin!$A580)</f>
        <v>0</v>
      </c>
      <c r="H580" s="96">
        <f>COUNTIF('U13B.Relay'!A:AC,Admin!$A580)</f>
        <v>0</v>
      </c>
      <c r="I580" s="96">
        <f>COUNTIF('U13B.F'!A:CL,Admin!$A580)</f>
        <v>0</v>
      </c>
    </row>
    <row r="581" spans="1:9" ht="15.5" thickTop="1" thickBot="1" x14ac:dyDescent="0.4">
      <c r="A581">
        <f>Athletes!AA87</f>
        <v>680</v>
      </c>
      <c r="B581" t="str">
        <f>Athletes!AB87</f>
        <v>U15B</v>
      </c>
      <c r="C581" t="str">
        <f>Athletes!AC87</f>
        <v>U15B WAC</v>
      </c>
      <c r="D581" t="str">
        <f>Athletes!AD87</f>
        <v xml:space="preserve">Tom </v>
      </c>
      <c r="E581" t="str">
        <f>Athletes!AE87</f>
        <v xml:space="preserve">Fisher </v>
      </c>
      <c r="F581" s="10" t="s">
        <v>21</v>
      </c>
      <c r="G581" s="96">
        <f>COUNTIF('U15B.Tr'!A:AB,Admin!$A581)</f>
        <v>0</v>
      </c>
      <c r="H581" s="96">
        <f>COUNTIF('U13B.Relay'!A:AC,Admin!$A581)</f>
        <v>0</v>
      </c>
      <c r="I581" s="96">
        <f>COUNTIF('U15B.F'!A:CL,Admin!$A581)</f>
        <v>0</v>
      </c>
    </row>
    <row r="582" spans="1:9" ht="15.5" thickTop="1" thickBot="1" x14ac:dyDescent="0.4">
      <c r="A582">
        <f>Athletes!AA88</f>
        <v>681</v>
      </c>
      <c r="B582" t="str">
        <f>Athletes!AB88</f>
        <v>U15B</v>
      </c>
      <c r="C582" t="str">
        <f>Athletes!AC88</f>
        <v>U15B WAC</v>
      </c>
      <c r="D582" t="str">
        <f>Athletes!AD88</f>
        <v xml:space="preserve">Ethan </v>
      </c>
      <c r="E582" t="str">
        <f>Athletes!AE88</f>
        <v xml:space="preserve">Bodman </v>
      </c>
      <c r="F582" s="10" t="s">
        <v>21</v>
      </c>
      <c r="G582" s="96">
        <f>COUNTIF('U15B.Tr'!A:AB,Admin!$A582)</f>
        <v>0</v>
      </c>
      <c r="H582" s="96">
        <f>COUNTIF('U13B.Relay'!A:AC,Admin!$A582)</f>
        <v>0</v>
      </c>
      <c r="I582" s="96">
        <f>COUNTIF('U15B.F'!A:CL,Admin!$A582)</f>
        <v>0</v>
      </c>
    </row>
    <row r="583" spans="1:9" ht="15.5" thickTop="1" thickBot="1" x14ac:dyDescent="0.4">
      <c r="A583">
        <f>Athletes!AA89</f>
        <v>682</v>
      </c>
      <c r="B583" t="str">
        <f>Athletes!AB89</f>
        <v>U15B</v>
      </c>
      <c r="C583" t="str">
        <f>Athletes!AC89</f>
        <v>U15B WAC</v>
      </c>
      <c r="D583" t="str">
        <f>Athletes!AD89</f>
        <v xml:space="preserve">Harry </v>
      </c>
      <c r="E583" t="str">
        <f>Athletes!AE89</f>
        <v xml:space="preserve">Read </v>
      </c>
      <c r="F583" s="10" t="s">
        <v>21</v>
      </c>
      <c r="G583" s="96">
        <f>COUNTIF('U15B.Tr'!A:AB,Admin!$A583)</f>
        <v>0</v>
      </c>
      <c r="H583" s="96">
        <f>COUNTIF('U13B.Relay'!A:AC,Admin!$A583)</f>
        <v>0</v>
      </c>
      <c r="I583" s="96">
        <f>COUNTIF('U15B.F'!A:CL,Admin!$A583)</f>
        <v>0</v>
      </c>
    </row>
    <row r="584" spans="1:9" ht="15.5" thickTop="1" thickBot="1" x14ac:dyDescent="0.4">
      <c r="A584">
        <f>Athletes!AA90</f>
        <v>683</v>
      </c>
      <c r="B584" t="str">
        <f>Athletes!AB90</f>
        <v>U15B</v>
      </c>
      <c r="C584" t="str">
        <f>Athletes!AC90</f>
        <v>U15B WAC</v>
      </c>
      <c r="D584" t="str">
        <f>Athletes!AD90</f>
        <v xml:space="preserve">Joseph </v>
      </c>
      <c r="E584" t="str">
        <f>Athletes!AE90</f>
        <v xml:space="preserve">Dixon </v>
      </c>
      <c r="F584" s="10" t="s">
        <v>21</v>
      </c>
      <c r="G584" s="96">
        <f>COUNTIF('U15B.Tr'!A:AB,Admin!$A584)</f>
        <v>0</v>
      </c>
      <c r="H584" s="96">
        <f>COUNTIF('U13B.Relay'!A:AC,Admin!$A584)</f>
        <v>0</v>
      </c>
      <c r="I584" s="96">
        <f>COUNTIF('U15B.F'!A:CL,Admin!$A584)</f>
        <v>0</v>
      </c>
    </row>
    <row r="585" spans="1:9" ht="15.5" thickTop="1" thickBot="1" x14ac:dyDescent="0.4">
      <c r="A585">
        <f>Athletes!AA91</f>
        <v>684</v>
      </c>
      <c r="B585" t="str">
        <f>Athletes!AB91</f>
        <v>U15G</v>
      </c>
      <c r="C585" t="str">
        <f>Athletes!AC91</f>
        <v>U15G WAC</v>
      </c>
      <c r="D585" t="str">
        <f>Athletes!AD91</f>
        <v>Rosie</v>
      </c>
      <c r="E585" t="str">
        <f>Athletes!AE91</f>
        <v>Gollings</v>
      </c>
      <c r="F585" s="10" t="s">
        <v>21</v>
      </c>
      <c r="G585" s="96">
        <f>COUNTIF('U15G.Tr'!A:AB,Admin!$A585)</f>
        <v>2</v>
      </c>
      <c r="H585" s="96">
        <f>COUNTIF('U15.Relay'!A:AC,Admin!$A585)</f>
        <v>1</v>
      </c>
      <c r="I585" s="96">
        <f>COUNTIF('U15G.F'!A:CL,Admin!$A585)</f>
        <v>3</v>
      </c>
    </row>
    <row r="586" spans="1:9" ht="15.5" thickTop="1" thickBot="1" x14ac:dyDescent="0.4">
      <c r="A586">
        <f>Athletes!AA92</f>
        <v>685</v>
      </c>
      <c r="B586" t="str">
        <f>Athletes!AB92</f>
        <v>U15G</v>
      </c>
      <c r="C586" t="str">
        <f>Athletes!AC92</f>
        <v>U15G WAC</v>
      </c>
      <c r="D586" t="str">
        <f>Athletes!AD92</f>
        <v xml:space="preserve">Nicola </v>
      </c>
      <c r="E586" t="str">
        <f>Athletes!AE92</f>
        <v xml:space="preserve">Minina </v>
      </c>
      <c r="F586" s="10" t="s">
        <v>21</v>
      </c>
      <c r="G586" s="96">
        <f>COUNTIF('U15G.Tr'!A:AB,Admin!$A586)</f>
        <v>1</v>
      </c>
      <c r="H586" s="96">
        <f>COUNTIF('U15.Relay'!A:AC,Admin!$A586)</f>
        <v>1</v>
      </c>
      <c r="I586" s="96">
        <f>COUNTIF('U15G.F'!A:CL,Admin!$A586)</f>
        <v>3</v>
      </c>
    </row>
    <row r="587" spans="1:9" ht="15.5" thickTop="1" thickBot="1" x14ac:dyDescent="0.4">
      <c r="A587">
        <f>Athletes!AA93</f>
        <v>686</v>
      </c>
      <c r="B587">
        <f>Athletes!AB93</f>
        <v>0</v>
      </c>
      <c r="C587" t="str">
        <f>Athletes!AC93</f>
        <v/>
      </c>
      <c r="D587">
        <f>Athletes!AD93</f>
        <v>0</v>
      </c>
      <c r="E587">
        <f>Athletes!AE93</f>
        <v>0</v>
      </c>
      <c r="F587" s="10" t="s">
        <v>21</v>
      </c>
      <c r="G587" s="96">
        <f>COUNTIF('U13B.Tr'!A:AB,Admin!$A587)</f>
        <v>0</v>
      </c>
      <c r="H587" s="96">
        <f>COUNTIF('U13B.Relay'!A:AC,Admin!$A587)</f>
        <v>0</v>
      </c>
      <c r="I587" s="96">
        <f>COUNTIF('U13B.F'!A:CL,Admin!$A587)</f>
        <v>0</v>
      </c>
    </row>
    <row r="588" spans="1:9" ht="15.5" thickTop="1" thickBot="1" x14ac:dyDescent="0.4">
      <c r="A588">
        <f>Athletes!AA94</f>
        <v>687</v>
      </c>
      <c r="B588">
        <f>Athletes!AB94</f>
        <v>0</v>
      </c>
      <c r="C588" t="str">
        <f>Athletes!AC94</f>
        <v/>
      </c>
      <c r="D588">
        <f>Athletes!AD94</f>
        <v>0</v>
      </c>
      <c r="E588">
        <f>Athletes!AE94</f>
        <v>0</v>
      </c>
      <c r="F588" s="10" t="s">
        <v>21</v>
      </c>
      <c r="G588" s="96">
        <f>COUNTIF('U13B.Tr'!A:AB,Admin!$A588)</f>
        <v>0</v>
      </c>
      <c r="H588" s="96">
        <f>COUNTIF('U13B.Relay'!A:AC,Admin!$A588)</f>
        <v>0</v>
      </c>
      <c r="I588" s="96">
        <f>COUNTIF('U13B.F'!A:CL,Admin!$A588)</f>
        <v>0</v>
      </c>
    </row>
    <row r="589" spans="1:9" ht="15.5" thickTop="1" thickBot="1" x14ac:dyDescent="0.4">
      <c r="A589">
        <f>Athletes!AA95</f>
        <v>688</v>
      </c>
      <c r="B589">
        <f>Athletes!AB95</f>
        <v>0</v>
      </c>
      <c r="C589" t="str">
        <f>Athletes!AC95</f>
        <v/>
      </c>
      <c r="D589">
        <f>Athletes!AD95</f>
        <v>0</v>
      </c>
      <c r="E589">
        <f>Athletes!AE95</f>
        <v>0</v>
      </c>
      <c r="F589" s="10" t="s">
        <v>21</v>
      </c>
      <c r="G589" s="96">
        <f>COUNTIF('U13B.Tr'!A:AB,Admin!$A589)</f>
        <v>0</v>
      </c>
      <c r="H589" s="96">
        <f>COUNTIF('U13B.Relay'!A:AC,Admin!$A589)</f>
        <v>0</v>
      </c>
      <c r="I589" s="96">
        <f>COUNTIF('U13B.F'!A:CL,Admin!$A589)</f>
        <v>0</v>
      </c>
    </row>
    <row r="590" spans="1:9" ht="15.5" thickTop="1" thickBot="1" x14ac:dyDescent="0.4">
      <c r="A590">
        <f>Athletes!AA96</f>
        <v>689</v>
      </c>
      <c r="B590">
        <f>Athletes!AB96</f>
        <v>0</v>
      </c>
      <c r="C590" t="str">
        <f>Athletes!AC96</f>
        <v/>
      </c>
      <c r="D590">
        <f>Athletes!AD96</f>
        <v>0</v>
      </c>
      <c r="E590">
        <f>Athletes!AE96</f>
        <v>0</v>
      </c>
      <c r="F590" s="10" t="s">
        <v>21</v>
      </c>
      <c r="G590" s="96">
        <f>COUNTIF('U13B.Tr'!A:AB,Admin!$A590)</f>
        <v>0</v>
      </c>
      <c r="H590" s="96">
        <f>COUNTIF('U13B.Relay'!A:AC,Admin!$A590)</f>
        <v>0</v>
      </c>
      <c r="I590" s="96">
        <f>COUNTIF('U13B.F'!A:CL,Admin!$A590)</f>
        <v>0</v>
      </c>
    </row>
    <row r="591" spans="1:9" ht="15.5" thickTop="1" thickBot="1" x14ac:dyDescent="0.4">
      <c r="A591">
        <f>Athletes!AA97</f>
        <v>690</v>
      </c>
      <c r="B591">
        <f>Athletes!AB97</f>
        <v>0</v>
      </c>
      <c r="C591" t="str">
        <f>Athletes!AC97</f>
        <v/>
      </c>
      <c r="D591">
        <f>Athletes!AD97</f>
        <v>0</v>
      </c>
      <c r="E591">
        <f>Athletes!AE97</f>
        <v>0</v>
      </c>
      <c r="F591" s="10" t="s">
        <v>21</v>
      </c>
      <c r="G591" s="96">
        <f>COUNTIF('U13B.Tr'!A:AB,Admin!$A591)</f>
        <v>0</v>
      </c>
      <c r="H591" s="96">
        <f>COUNTIF('U13B.Relay'!A:AC,Admin!$A591)</f>
        <v>0</v>
      </c>
      <c r="I591" s="96">
        <f>COUNTIF('U13B.F'!A:CL,Admin!$A591)</f>
        <v>0</v>
      </c>
    </row>
    <row r="592" spans="1:9" ht="15.5" thickTop="1" thickBot="1" x14ac:dyDescent="0.4">
      <c r="A592">
        <f>Athletes!AA98</f>
        <v>691</v>
      </c>
      <c r="B592">
        <f>Athletes!AB98</f>
        <v>0</v>
      </c>
      <c r="C592" t="str">
        <f>Athletes!AC98</f>
        <v/>
      </c>
      <c r="D592">
        <f>Athletes!AD98</f>
        <v>0</v>
      </c>
      <c r="E592">
        <f>Athletes!AE98</f>
        <v>0</v>
      </c>
      <c r="F592" s="10" t="s">
        <v>21</v>
      </c>
      <c r="G592" s="96">
        <f>COUNTIF('U13B.Tr'!A:AB,Admin!$A592)</f>
        <v>0</v>
      </c>
      <c r="H592" s="96">
        <f>COUNTIF('U13B.Relay'!A:AC,Admin!$A592)</f>
        <v>0</v>
      </c>
      <c r="I592" s="96">
        <f>COUNTIF('U13B.F'!A:CL,Admin!$A592)</f>
        <v>0</v>
      </c>
    </row>
    <row r="593" spans="1:9" ht="15.5" thickTop="1" thickBot="1" x14ac:dyDescent="0.4">
      <c r="A593">
        <f>Athletes!AA99</f>
        <v>692</v>
      </c>
      <c r="B593">
        <f>Athletes!AB99</f>
        <v>0</v>
      </c>
      <c r="C593" t="str">
        <f>Athletes!AC99</f>
        <v/>
      </c>
      <c r="D593">
        <f>Athletes!AD99</f>
        <v>0</v>
      </c>
      <c r="E593">
        <f>Athletes!AE99</f>
        <v>0</v>
      </c>
      <c r="F593" s="10" t="s">
        <v>21</v>
      </c>
      <c r="G593" s="96">
        <f>COUNTIF('U13B.Tr'!A:AB,Admin!$A593)</f>
        <v>0</v>
      </c>
      <c r="H593" s="96">
        <f>COUNTIF('U13B.Relay'!A:AC,Admin!$A593)</f>
        <v>0</v>
      </c>
      <c r="I593" s="96">
        <f>COUNTIF('U13B.F'!A:CL,Admin!$A593)</f>
        <v>0</v>
      </c>
    </row>
    <row r="594" spans="1:9" ht="15.5" thickTop="1" thickBot="1" x14ac:dyDescent="0.4">
      <c r="A594">
        <f>Athletes!AA100</f>
        <v>693</v>
      </c>
      <c r="B594">
        <f>Athletes!AB100</f>
        <v>0</v>
      </c>
      <c r="C594" t="str">
        <f>Athletes!AC100</f>
        <v/>
      </c>
      <c r="D594">
        <f>Athletes!AD100</f>
        <v>0</v>
      </c>
      <c r="E594">
        <f>Athletes!AE100</f>
        <v>0</v>
      </c>
      <c r="F594" s="10" t="s">
        <v>21</v>
      </c>
      <c r="G594" s="96">
        <f>COUNTIF('U13B.Tr'!A:AB,Admin!$A594)</f>
        <v>0</v>
      </c>
      <c r="H594" s="96">
        <f>COUNTIF('U13B.Relay'!A:AC,Admin!$A594)</f>
        <v>0</v>
      </c>
      <c r="I594" s="96">
        <f>COUNTIF('U13B.F'!A:CL,Admin!$A594)</f>
        <v>0</v>
      </c>
    </row>
    <row r="595" spans="1:9" ht="15.5" thickTop="1" thickBot="1" x14ac:dyDescent="0.4">
      <c r="A595">
        <f>Athletes!AA101</f>
        <v>694</v>
      </c>
      <c r="B595">
        <f>Athletes!AB101</f>
        <v>0</v>
      </c>
      <c r="C595" t="str">
        <f>Athletes!AC101</f>
        <v/>
      </c>
      <c r="D595">
        <f>Athletes!AD101</f>
        <v>0</v>
      </c>
      <c r="E595">
        <f>Athletes!AE101</f>
        <v>0</v>
      </c>
      <c r="F595" s="10" t="s">
        <v>21</v>
      </c>
      <c r="G595" s="96">
        <f>COUNTIF('U13B.Tr'!A:AB,Admin!$A595)</f>
        <v>0</v>
      </c>
      <c r="H595" s="96">
        <f>COUNTIF('U13B.Relay'!A:AC,Admin!$A595)</f>
        <v>0</v>
      </c>
      <c r="I595" s="96">
        <f>COUNTIF('U13B.F'!A:CL,Admin!$A595)</f>
        <v>0</v>
      </c>
    </row>
    <row r="596" spans="1:9" ht="15.5" thickTop="1" thickBot="1" x14ac:dyDescent="0.4">
      <c r="A596">
        <f>Athletes!AA102</f>
        <v>695</v>
      </c>
      <c r="B596">
        <f>Athletes!AB102</f>
        <v>0</v>
      </c>
      <c r="C596">
        <f>Athletes!AC102</f>
        <v>0</v>
      </c>
      <c r="D596">
        <f>Athletes!AD102</f>
        <v>0</v>
      </c>
      <c r="E596">
        <f>Athletes!AE102</f>
        <v>0</v>
      </c>
      <c r="F596" s="10" t="s">
        <v>21</v>
      </c>
      <c r="G596" s="96">
        <f>COUNTIF('U15B.Tr'!A:AB,Admin!$A596)</f>
        <v>0</v>
      </c>
      <c r="H596" s="96">
        <f>COUNTIF('U15.Relay'!A:AC,Admin!$A596)</f>
        <v>0</v>
      </c>
      <c r="I596" s="96">
        <f>COUNTIF('U15B.F'!A:CP,Admin!$A596)</f>
        <v>0</v>
      </c>
    </row>
    <row r="597" spans="1:9" ht="15.5" thickTop="1" thickBot="1" x14ac:dyDescent="0.4">
      <c r="A597">
        <f>Athletes!AA103</f>
        <v>696</v>
      </c>
      <c r="B597">
        <f>Athletes!AB103</f>
        <v>0</v>
      </c>
      <c r="C597">
        <f>Athletes!AC103</f>
        <v>0</v>
      </c>
      <c r="D597">
        <f>Athletes!AD103</f>
        <v>0</v>
      </c>
      <c r="E597">
        <f>Athletes!AE103</f>
        <v>0</v>
      </c>
      <c r="F597" s="10" t="s">
        <v>21</v>
      </c>
      <c r="G597" s="96">
        <f>COUNTIF('U15B.Tr'!A:AB,Admin!$A597)</f>
        <v>0</v>
      </c>
      <c r="H597" s="96">
        <f>COUNTIF('U15.Relay'!A:AC,Admin!$A597)</f>
        <v>0</v>
      </c>
      <c r="I597" s="96">
        <f>COUNTIF('U15B.F'!A:CP,Admin!$A597)</f>
        <v>0</v>
      </c>
    </row>
    <row r="598" spans="1:9" ht="15.5" thickTop="1" thickBot="1" x14ac:dyDescent="0.4">
      <c r="A598">
        <f>Athletes!AA104</f>
        <v>697</v>
      </c>
      <c r="B598">
        <f>Athletes!AB104</f>
        <v>0</v>
      </c>
      <c r="C598">
        <f>Athletes!AC104</f>
        <v>0</v>
      </c>
      <c r="D598">
        <f>Athletes!AD104</f>
        <v>0</v>
      </c>
      <c r="E598">
        <f>Athletes!AE104</f>
        <v>0</v>
      </c>
      <c r="F598" s="10" t="s">
        <v>21</v>
      </c>
      <c r="G598" s="96">
        <f>COUNTIF('U15B.Tr'!A:AB,Admin!$A598)</f>
        <v>0</v>
      </c>
      <c r="H598" s="96">
        <f>COUNTIF('U15.Relay'!A:AC,Admin!$A598)</f>
        <v>0</v>
      </c>
      <c r="I598" s="96">
        <f>COUNTIF('U15B.F'!A:CP,Admin!$A598)</f>
        <v>0</v>
      </c>
    </row>
    <row r="599" spans="1:9" ht="15.5" thickTop="1" thickBot="1" x14ac:dyDescent="0.4">
      <c r="A599">
        <f>Athletes!AA105</f>
        <v>698</v>
      </c>
      <c r="B599">
        <f>Athletes!AB105</f>
        <v>0</v>
      </c>
      <c r="C599">
        <f>Athletes!AC105</f>
        <v>0</v>
      </c>
      <c r="D599">
        <f>Athletes!AD105</f>
        <v>0</v>
      </c>
      <c r="E599">
        <f>Athletes!AE105</f>
        <v>0</v>
      </c>
      <c r="F599" s="10" t="s">
        <v>21</v>
      </c>
      <c r="G599" s="96">
        <f>COUNTIF('U15G.Tr'!A:AB,Admin!$A599)</f>
        <v>0</v>
      </c>
      <c r="H599" s="96">
        <f>COUNTIF('U15.Relay'!A:AC,Admin!$A599)</f>
        <v>0</v>
      </c>
      <c r="I599" s="96">
        <f>COUNTIF('U15G.F'!A:CP,Admin!$A599)</f>
        <v>0</v>
      </c>
    </row>
    <row r="600" spans="1:9" ht="15.5" thickTop="1" thickBot="1" x14ac:dyDescent="0.4">
      <c r="A600">
        <f>Athletes!AA106</f>
        <v>699</v>
      </c>
      <c r="B600" t="str">
        <f>Athletes!AB106</f>
        <v>U13B</v>
      </c>
      <c r="C600" t="str">
        <f>Athletes!AC106</f>
        <v>U13B WAC</v>
      </c>
      <c r="D600" t="str">
        <f>Athletes!AD106</f>
        <v xml:space="preserve">Henry </v>
      </c>
      <c r="E600" t="str">
        <f>Athletes!AE106</f>
        <v>Gordon</v>
      </c>
      <c r="F600" s="10" t="s">
        <v>21</v>
      </c>
      <c r="G600" s="96">
        <f>COUNTIF('U15G.Tr'!A:AB,Admin!$A600)</f>
        <v>0</v>
      </c>
      <c r="H600" s="96">
        <f>COUNTIF('U15.Relay'!A:AC,Admin!$A600)</f>
        <v>0</v>
      </c>
      <c r="I600" s="96">
        <f>COUNTIF('U15G.F'!A:CP,Admin!$A600)</f>
        <v>0</v>
      </c>
    </row>
    <row r="601" spans="1:9" ht="15.5" thickTop="1" thickBot="1" x14ac:dyDescent="0.4">
      <c r="A601">
        <f>Athletes!AA107</f>
        <v>700</v>
      </c>
      <c r="B601">
        <f>Athletes!AB107</f>
        <v>0</v>
      </c>
      <c r="C601">
        <f>Athletes!AC107</f>
        <v>0</v>
      </c>
      <c r="D601">
        <f>Athletes!AD107</f>
        <v>0</v>
      </c>
      <c r="E601">
        <f>Athletes!AE107</f>
        <v>0</v>
      </c>
      <c r="F601" s="10" t="s">
        <v>21</v>
      </c>
      <c r="G601" s="96">
        <f>COUNTIF('U15G.Tr'!A:AB,Admin!$A601)</f>
        <v>0</v>
      </c>
      <c r="H601" s="96">
        <f>COUNTIF('U15.Relay'!A:AC,Admin!$A601)</f>
        <v>0</v>
      </c>
      <c r="I601" s="96">
        <f>COUNTIF('U15G.F'!A:CP,Admin!$A601)</f>
        <v>0</v>
      </c>
    </row>
    <row r="602" spans="1:9" ht="15" thickTop="1" x14ac:dyDescent="0.35"/>
  </sheetData>
  <mergeCells count="1">
    <mergeCell ref="L4:N18"/>
  </mergeCells>
  <conditionalFormatting sqref="F2:I201">
    <cfRule type="containsText" dxfId="643" priority="363" operator="containsText" text="U15B">
      <formula>NOT(ISERROR(SEARCH("U15B",F2)))</formula>
    </cfRule>
    <cfRule type="containsText" dxfId="642" priority="364" operator="containsText" text="U15G">
      <formula>NOT(ISERROR(SEARCH("U15G",F2)))</formula>
    </cfRule>
    <cfRule type="containsText" dxfId="641" priority="365" operator="containsText" text="U13B">
      <formula>NOT(ISERROR(SEARCH("U13B",F2)))</formula>
    </cfRule>
    <cfRule type="containsText" dxfId="640" priority="366" operator="containsText" text="U13G">
      <formula>NOT(ISERROR(SEARCH("U13G",F2)))</formula>
    </cfRule>
    <cfRule type="containsText" dxfId="639" priority="367" operator="containsText" text="U11B">
      <formula>NOT(ISERROR(SEARCH("U11B",F2)))</formula>
    </cfRule>
    <cfRule type="containsText" dxfId="638" priority="368" operator="containsText" text="U11G">
      <formula>NOT(ISERROR(SEARCH("U11G",F2)))</formula>
    </cfRule>
  </conditionalFormatting>
  <conditionalFormatting sqref="G202:G231">
    <cfRule type="containsText" dxfId="637" priority="357" operator="containsText" text="U15B">
      <formula>NOT(ISERROR(SEARCH("U15B",G202)))</formula>
    </cfRule>
    <cfRule type="containsText" dxfId="636" priority="358" operator="containsText" text="U15G">
      <formula>NOT(ISERROR(SEARCH("U15G",G202)))</formula>
    </cfRule>
    <cfRule type="containsText" dxfId="635" priority="359" operator="containsText" text="U13B">
      <formula>NOT(ISERROR(SEARCH("U13B",G202)))</formula>
    </cfRule>
    <cfRule type="containsText" dxfId="634" priority="360" operator="containsText" text="U13G">
      <formula>NOT(ISERROR(SEARCH("U13G",G202)))</formula>
    </cfRule>
    <cfRule type="containsText" dxfId="633" priority="361" operator="containsText" text="U11B">
      <formula>NOT(ISERROR(SEARCH("U11B",G202)))</formula>
    </cfRule>
    <cfRule type="containsText" dxfId="632" priority="362" operator="containsText" text="U11G">
      <formula>NOT(ISERROR(SEARCH("U11G",G202)))</formula>
    </cfRule>
  </conditionalFormatting>
  <conditionalFormatting sqref="G302:G331 G361:G381">
    <cfRule type="containsText" dxfId="631" priority="351" operator="containsText" text="U15B">
      <formula>NOT(ISERROR(SEARCH("U15B",G302)))</formula>
    </cfRule>
    <cfRule type="containsText" dxfId="630" priority="352" operator="containsText" text="U15G">
      <formula>NOT(ISERROR(SEARCH("U15G",G302)))</formula>
    </cfRule>
    <cfRule type="containsText" dxfId="629" priority="353" operator="containsText" text="U13B">
      <formula>NOT(ISERROR(SEARCH("U13B",G302)))</formula>
    </cfRule>
    <cfRule type="containsText" dxfId="628" priority="354" operator="containsText" text="U13G">
      <formula>NOT(ISERROR(SEARCH("U13G",G302)))</formula>
    </cfRule>
    <cfRule type="containsText" dxfId="627" priority="355" operator="containsText" text="U11B">
      <formula>NOT(ISERROR(SEARCH("U11B",G302)))</formula>
    </cfRule>
    <cfRule type="containsText" dxfId="626" priority="356" operator="containsText" text="U11G">
      <formula>NOT(ISERROR(SEARCH("U11G",G302)))</formula>
    </cfRule>
  </conditionalFormatting>
  <conditionalFormatting sqref="G402:G431">
    <cfRule type="containsText" dxfId="625" priority="345" operator="containsText" text="U15B">
      <formula>NOT(ISERROR(SEARCH("U15B",G402)))</formula>
    </cfRule>
    <cfRule type="containsText" dxfId="624" priority="346" operator="containsText" text="U15G">
      <formula>NOT(ISERROR(SEARCH("U15G",G402)))</formula>
    </cfRule>
    <cfRule type="containsText" dxfId="623" priority="347" operator="containsText" text="U13B">
      <formula>NOT(ISERROR(SEARCH("U13B",G402)))</formula>
    </cfRule>
    <cfRule type="containsText" dxfId="622" priority="348" operator="containsText" text="U13G">
      <formula>NOT(ISERROR(SEARCH("U13G",G402)))</formula>
    </cfRule>
    <cfRule type="containsText" dxfId="621" priority="349" operator="containsText" text="U11B">
      <formula>NOT(ISERROR(SEARCH("U11B",G402)))</formula>
    </cfRule>
    <cfRule type="containsText" dxfId="620" priority="350" operator="containsText" text="U11G">
      <formula>NOT(ISERROR(SEARCH("U11G",G402)))</formula>
    </cfRule>
  </conditionalFormatting>
  <conditionalFormatting sqref="G502:G531">
    <cfRule type="containsText" dxfId="619" priority="339" operator="containsText" text="U15B">
      <formula>NOT(ISERROR(SEARCH("U15B",G502)))</formula>
    </cfRule>
    <cfRule type="containsText" dxfId="618" priority="340" operator="containsText" text="U15G">
      <formula>NOT(ISERROR(SEARCH("U15G",G502)))</formula>
    </cfRule>
    <cfRule type="containsText" dxfId="617" priority="341" operator="containsText" text="U13B">
      <formula>NOT(ISERROR(SEARCH("U13B",G502)))</formula>
    </cfRule>
    <cfRule type="containsText" dxfId="616" priority="342" operator="containsText" text="U13G">
      <formula>NOT(ISERROR(SEARCH("U13G",G502)))</formula>
    </cfRule>
    <cfRule type="containsText" dxfId="615" priority="343" operator="containsText" text="U11B">
      <formula>NOT(ISERROR(SEARCH("U11B",G502)))</formula>
    </cfRule>
    <cfRule type="containsText" dxfId="614" priority="344" operator="containsText" text="U11G">
      <formula>NOT(ISERROR(SEARCH("U11G",G502)))</formula>
    </cfRule>
  </conditionalFormatting>
  <conditionalFormatting sqref="C1:C1048576">
    <cfRule type="containsText" dxfId="613" priority="335" operator="containsText" text="u13g">
      <formula>NOT(ISERROR(SEARCH("u13g",C1)))</formula>
    </cfRule>
    <cfRule type="containsText" dxfId="612" priority="336" operator="containsText" text="u13b">
      <formula>NOT(ISERROR(SEARCH("u13b",C1)))</formula>
    </cfRule>
    <cfRule type="containsText" dxfId="611" priority="337" operator="containsText" text="u11g">
      <formula>NOT(ISERROR(SEARCH("u11g",C1)))</formula>
    </cfRule>
    <cfRule type="containsText" dxfId="610" priority="338" operator="containsText" text="u11b">
      <formula>NOT(ISERROR(SEARCH("u11b",C1)))</formula>
    </cfRule>
  </conditionalFormatting>
  <conditionalFormatting sqref="G301:I301">
    <cfRule type="containsText" dxfId="609" priority="317" operator="containsText" text="U15B">
      <formula>NOT(ISERROR(SEARCH("U15B",G301)))</formula>
    </cfRule>
    <cfRule type="containsText" dxfId="608" priority="318" operator="containsText" text="U15G">
      <formula>NOT(ISERROR(SEARCH("U15G",G301)))</formula>
    </cfRule>
    <cfRule type="containsText" dxfId="607" priority="319" operator="containsText" text="U13B">
      <formula>NOT(ISERROR(SEARCH("U13B",G301)))</formula>
    </cfRule>
    <cfRule type="containsText" dxfId="606" priority="320" operator="containsText" text="U13G">
      <formula>NOT(ISERROR(SEARCH("U13G",G301)))</formula>
    </cfRule>
    <cfRule type="containsText" dxfId="605" priority="321" operator="containsText" text="U11B">
      <formula>NOT(ISERROR(SEARCH("U11B",G301)))</formula>
    </cfRule>
    <cfRule type="containsText" dxfId="604" priority="322" operator="containsText" text="U11G">
      <formula>NOT(ISERROR(SEARCH("U11G",G301)))</formula>
    </cfRule>
  </conditionalFormatting>
  <conditionalFormatting sqref="G382:I396">
    <cfRule type="containsText" dxfId="603" priority="305" operator="containsText" text="U15B">
      <formula>NOT(ISERROR(SEARCH("U15B",G382)))</formula>
    </cfRule>
    <cfRule type="containsText" dxfId="602" priority="306" operator="containsText" text="U15G">
      <formula>NOT(ISERROR(SEARCH("U15G",G382)))</formula>
    </cfRule>
    <cfRule type="containsText" dxfId="601" priority="307" operator="containsText" text="U13B">
      <formula>NOT(ISERROR(SEARCH("U13B",G382)))</formula>
    </cfRule>
    <cfRule type="containsText" dxfId="600" priority="308" operator="containsText" text="U13G">
      <formula>NOT(ISERROR(SEARCH("U13G",G382)))</formula>
    </cfRule>
    <cfRule type="containsText" dxfId="599" priority="309" operator="containsText" text="U11B">
      <formula>NOT(ISERROR(SEARCH("U11B",G382)))</formula>
    </cfRule>
    <cfRule type="containsText" dxfId="598" priority="310" operator="containsText" text="U11G">
      <formula>NOT(ISERROR(SEARCH("U11G",G382)))</formula>
    </cfRule>
  </conditionalFormatting>
  <conditionalFormatting sqref="G398:I398">
    <cfRule type="containsText" dxfId="597" priority="299" operator="containsText" text="U15B">
      <formula>NOT(ISERROR(SEARCH("U15B",G398)))</formula>
    </cfRule>
    <cfRule type="containsText" dxfId="596" priority="300" operator="containsText" text="U15G">
      <formula>NOT(ISERROR(SEARCH("U15G",G398)))</formula>
    </cfRule>
    <cfRule type="containsText" dxfId="595" priority="301" operator="containsText" text="U13B">
      <formula>NOT(ISERROR(SEARCH("U13B",G398)))</formula>
    </cfRule>
    <cfRule type="containsText" dxfId="594" priority="302" operator="containsText" text="U13G">
      <formula>NOT(ISERROR(SEARCH("U13G",G398)))</formula>
    </cfRule>
    <cfRule type="containsText" dxfId="593" priority="303" operator="containsText" text="U11B">
      <formula>NOT(ISERROR(SEARCH("U11B",G398)))</formula>
    </cfRule>
    <cfRule type="containsText" dxfId="592" priority="304" operator="containsText" text="U11G">
      <formula>NOT(ISERROR(SEARCH("U11G",G398)))</formula>
    </cfRule>
  </conditionalFormatting>
  <conditionalFormatting sqref="G397:I397">
    <cfRule type="containsText" dxfId="591" priority="293" operator="containsText" text="U15B">
      <formula>NOT(ISERROR(SEARCH("U15B",G397)))</formula>
    </cfRule>
    <cfRule type="containsText" dxfId="590" priority="294" operator="containsText" text="U15G">
      <formula>NOT(ISERROR(SEARCH("U15G",G397)))</formula>
    </cfRule>
    <cfRule type="containsText" dxfId="589" priority="295" operator="containsText" text="U13B">
      <formula>NOT(ISERROR(SEARCH("U13B",G397)))</formula>
    </cfRule>
    <cfRule type="containsText" dxfId="588" priority="296" operator="containsText" text="U13G">
      <formula>NOT(ISERROR(SEARCH("U13G",G397)))</formula>
    </cfRule>
    <cfRule type="containsText" dxfId="587" priority="297" operator="containsText" text="U11B">
      <formula>NOT(ISERROR(SEARCH("U11B",G397)))</formula>
    </cfRule>
    <cfRule type="containsText" dxfId="586" priority="298" operator="containsText" text="U11G">
      <formula>NOT(ISERROR(SEARCH("U11G",G397)))</formula>
    </cfRule>
  </conditionalFormatting>
  <conditionalFormatting sqref="G232:G261 G265:G287 G289:G300">
    <cfRule type="containsText" dxfId="585" priority="269" operator="containsText" text="U15B">
      <formula>NOT(ISERROR(SEARCH("U15B",G232)))</formula>
    </cfRule>
    <cfRule type="containsText" dxfId="584" priority="270" operator="containsText" text="U15G">
      <formula>NOT(ISERROR(SEARCH("U15G",G232)))</formula>
    </cfRule>
    <cfRule type="containsText" dxfId="583" priority="271" operator="containsText" text="U13B">
      <formula>NOT(ISERROR(SEARCH("U13B",G232)))</formula>
    </cfRule>
    <cfRule type="containsText" dxfId="582" priority="272" operator="containsText" text="U13G">
      <formula>NOT(ISERROR(SEARCH("U13G",G232)))</formula>
    </cfRule>
    <cfRule type="containsText" dxfId="581" priority="273" operator="containsText" text="U11B">
      <formula>NOT(ISERROR(SEARCH("U11B",G232)))</formula>
    </cfRule>
    <cfRule type="containsText" dxfId="580" priority="274" operator="containsText" text="U11G">
      <formula>NOT(ISERROR(SEARCH("U11G",G232)))</formula>
    </cfRule>
  </conditionalFormatting>
  <conditionalFormatting sqref="G332:G360">
    <cfRule type="containsText" dxfId="579" priority="263" operator="containsText" text="U15B">
      <formula>NOT(ISERROR(SEARCH("U15B",G332)))</formula>
    </cfRule>
    <cfRule type="containsText" dxfId="578" priority="264" operator="containsText" text="U15G">
      <formula>NOT(ISERROR(SEARCH("U15G",G332)))</formula>
    </cfRule>
    <cfRule type="containsText" dxfId="577" priority="265" operator="containsText" text="U13B">
      <formula>NOT(ISERROR(SEARCH("U13B",G332)))</formula>
    </cfRule>
    <cfRule type="containsText" dxfId="576" priority="266" operator="containsText" text="U13G">
      <formula>NOT(ISERROR(SEARCH("U13G",G332)))</formula>
    </cfRule>
    <cfRule type="containsText" dxfId="575" priority="267" operator="containsText" text="U11B">
      <formula>NOT(ISERROR(SEARCH("U11B",G332)))</formula>
    </cfRule>
    <cfRule type="containsText" dxfId="574" priority="268" operator="containsText" text="U11G">
      <formula>NOT(ISERROR(SEARCH("U11G",G332)))</formula>
    </cfRule>
  </conditionalFormatting>
  <conditionalFormatting sqref="G432:G501">
    <cfRule type="containsText" dxfId="573" priority="257" operator="containsText" text="U15B">
      <formula>NOT(ISERROR(SEARCH("U15B",G432)))</formula>
    </cfRule>
    <cfRule type="containsText" dxfId="572" priority="258" operator="containsText" text="U15G">
      <formula>NOT(ISERROR(SEARCH("U15G",G432)))</formula>
    </cfRule>
    <cfRule type="containsText" dxfId="571" priority="259" operator="containsText" text="U13B">
      <formula>NOT(ISERROR(SEARCH("U13B",G432)))</formula>
    </cfRule>
    <cfRule type="containsText" dxfId="570" priority="260" operator="containsText" text="U13G">
      <formula>NOT(ISERROR(SEARCH("U13G",G432)))</formula>
    </cfRule>
    <cfRule type="containsText" dxfId="569" priority="261" operator="containsText" text="U11B">
      <formula>NOT(ISERROR(SEARCH("U11B",G432)))</formula>
    </cfRule>
    <cfRule type="containsText" dxfId="568" priority="262" operator="containsText" text="U11G">
      <formula>NOT(ISERROR(SEARCH("U11G",G432)))</formula>
    </cfRule>
  </conditionalFormatting>
  <conditionalFormatting sqref="G532:G595">
    <cfRule type="containsText" dxfId="567" priority="251" operator="containsText" text="U15B">
      <formula>NOT(ISERROR(SEARCH("U15B",G532)))</formula>
    </cfRule>
    <cfRule type="containsText" dxfId="566" priority="252" operator="containsText" text="U15G">
      <formula>NOT(ISERROR(SEARCH("U15G",G532)))</formula>
    </cfRule>
    <cfRule type="containsText" dxfId="565" priority="253" operator="containsText" text="U13B">
      <formula>NOT(ISERROR(SEARCH("U13B",G532)))</formula>
    </cfRule>
    <cfRule type="containsText" dxfId="564" priority="254" operator="containsText" text="U13G">
      <formula>NOT(ISERROR(SEARCH("U13G",G532)))</formula>
    </cfRule>
    <cfRule type="containsText" dxfId="563" priority="255" operator="containsText" text="U11B">
      <formula>NOT(ISERROR(SEARCH("U11B",G532)))</formula>
    </cfRule>
    <cfRule type="containsText" dxfId="562" priority="256" operator="containsText" text="U11G">
      <formula>NOT(ISERROR(SEARCH("U11G",G532)))</formula>
    </cfRule>
  </conditionalFormatting>
  <conditionalFormatting sqref="G601:I601">
    <cfRule type="containsText" dxfId="561" priority="245" operator="containsText" text="U15B">
      <formula>NOT(ISERROR(SEARCH("U15B",G601)))</formula>
    </cfRule>
    <cfRule type="containsText" dxfId="560" priority="246" operator="containsText" text="U15G">
      <formula>NOT(ISERROR(SEARCH("U15G",G601)))</formula>
    </cfRule>
    <cfRule type="containsText" dxfId="559" priority="247" operator="containsText" text="U13B">
      <formula>NOT(ISERROR(SEARCH("U13B",G601)))</formula>
    </cfRule>
    <cfRule type="containsText" dxfId="558" priority="248" operator="containsText" text="U13G">
      <formula>NOT(ISERROR(SEARCH("U13G",G601)))</formula>
    </cfRule>
    <cfRule type="containsText" dxfId="557" priority="249" operator="containsText" text="U11B">
      <formula>NOT(ISERROR(SEARCH("U11B",G601)))</formula>
    </cfRule>
    <cfRule type="containsText" dxfId="556" priority="250" operator="containsText" text="U11G">
      <formula>NOT(ISERROR(SEARCH("U11G",G601)))</formula>
    </cfRule>
  </conditionalFormatting>
  <conditionalFormatting sqref="G600:I600">
    <cfRule type="containsText" dxfId="555" priority="239" operator="containsText" text="U15B">
      <formula>NOT(ISERROR(SEARCH("U15B",G600)))</formula>
    </cfRule>
    <cfRule type="containsText" dxfId="554" priority="240" operator="containsText" text="U15G">
      <formula>NOT(ISERROR(SEARCH("U15G",G600)))</formula>
    </cfRule>
    <cfRule type="containsText" dxfId="553" priority="241" operator="containsText" text="U13B">
      <formula>NOT(ISERROR(SEARCH("U13B",G600)))</formula>
    </cfRule>
    <cfRule type="containsText" dxfId="552" priority="242" operator="containsText" text="U13G">
      <formula>NOT(ISERROR(SEARCH("U13G",G600)))</formula>
    </cfRule>
    <cfRule type="containsText" dxfId="551" priority="243" operator="containsText" text="U11B">
      <formula>NOT(ISERROR(SEARCH("U11B",G600)))</formula>
    </cfRule>
    <cfRule type="containsText" dxfId="550" priority="244" operator="containsText" text="U11G">
      <formula>NOT(ISERROR(SEARCH("U11G",G600)))</formula>
    </cfRule>
  </conditionalFormatting>
  <conditionalFormatting sqref="G599:I599">
    <cfRule type="containsText" dxfId="549" priority="233" operator="containsText" text="U15B">
      <formula>NOT(ISERROR(SEARCH("U15B",G599)))</formula>
    </cfRule>
    <cfRule type="containsText" dxfId="548" priority="234" operator="containsText" text="U15G">
      <formula>NOT(ISERROR(SEARCH("U15G",G599)))</formula>
    </cfRule>
    <cfRule type="containsText" dxfId="547" priority="235" operator="containsText" text="U13B">
      <formula>NOT(ISERROR(SEARCH("U13B",G599)))</formula>
    </cfRule>
    <cfRule type="containsText" dxfId="546" priority="236" operator="containsText" text="U13G">
      <formula>NOT(ISERROR(SEARCH("U13G",G599)))</formula>
    </cfRule>
    <cfRule type="containsText" dxfId="545" priority="237" operator="containsText" text="U11B">
      <formula>NOT(ISERROR(SEARCH("U11B",G599)))</formula>
    </cfRule>
    <cfRule type="containsText" dxfId="544" priority="238" operator="containsText" text="U11G">
      <formula>NOT(ISERROR(SEARCH("U11G",G599)))</formula>
    </cfRule>
  </conditionalFormatting>
  <conditionalFormatting sqref="G596:G598">
    <cfRule type="containsText" dxfId="543" priority="227" operator="containsText" text="U15B">
      <formula>NOT(ISERROR(SEARCH("U15B",G596)))</formula>
    </cfRule>
    <cfRule type="containsText" dxfId="542" priority="228" operator="containsText" text="U15G">
      <formula>NOT(ISERROR(SEARCH("U15G",G596)))</formula>
    </cfRule>
    <cfRule type="containsText" dxfId="541" priority="229" operator="containsText" text="U13B">
      <formula>NOT(ISERROR(SEARCH("U13B",G596)))</formula>
    </cfRule>
    <cfRule type="containsText" dxfId="540" priority="230" operator="containsText" text="U13G">
      <formula>NOT(ISERROR(SEARCH("U13G",G596)))</formula>
    </cfRule>
    <cfRule type="containsText" dxfId="539" priority="231" operator="containsText" text="U11B">
      <formula>NOT(ISERROR(SEARCH("U11B",G596)))</formula>
    </cfRule>
    <cfRule type="containsText" dxfId="538" priority="232" operator="containsText" text="U11G">
      <formula>NOT(ISERROR(SEARCH("U11G",G596)))</formula>
    </cfRule>
  </conditionalFormatting>
  <conditionalFormatting sqref="H202:H231">
    <cfRule type="containsText" dxfId="537" priority="221" operator="containsText" text="U15B">
      <formula>NOT(ISERROR(SEARCH("U15B",H202)))</formula>
    </cfRule>
    <cfRule type="containsText" dxfId="536" priority="222" operator="containsText" text="U15G">
      <formula>NOT(ISERROR(SEARCH("U15G",H202)))</formula>
    </cfRule>
    <cfRule type="containsText" dxfId="535" priority="223" operator="containsText" text="U13B">
      <formula>NOT(ISERROR(SEARCH("U13B",H202)))</formula>
    </cfRule>
    <cfRule type="containsText" dxfId="534" priority="224" operator="containsText" text="U13G">
      <formula>NOT(ISERROR(SEARCH("U13G",H202)))</formula>
    </cfRule>
    <cfRule type="containsText" dxfId="533" priority="225" operator="containsText" text="U11B">
      <formula>NOT(ISERROR(SEARCH("U11B",H202)))</formula>
    </cfRule>
    <cfRule type="containsText" dxfId="532" priority="226" operator="containsText" text="U11G">
      <formula>NOT(ISERROR(SEARCH("U11G",H202)))</formula>
    </cfRule>
  </conditionalFormatting>
  <conditionalFormatting sqref="H302:H331 H361:H381">
    <cfRule type="containsText" dxfId="531" priority="215" operator="containsText" text="U15B">
      <formula>NOT(ISERROR(SEARCH("U15B",H302)))</formula>
    </cfRule>
    <cfRule type="containsText" dxfId="530" priority="216" operator="containsText" text="U15G">
      <formula>NOT(ISERROR(SEARCH("U15G",H302)))</formula>
    </cfRule>
    <cfRule type="containsText" dxfId="529" priority="217" operator="containsText" text="U13B">
      <formula>NOT(ISERROR(SEARCH("U13B",H302)))</formula>
    </cfRule>
    <cfRule type="containsText" dxfId="528" priority="218" operator="containsText" text="U13G">
      <formula>NOT(ISERROR(SEARCH("U13G",H302)))</formula>
    </cfRule>
    <cfRule type="containsText" dxfId="527" priority="219" operator="containsText" text="U11B">
      <formula>NOT(ISERROR(SEARCH("U11B",H302)))</formula>
    </cfRule>
    <cfRule type="containsText" dxfId="526" priority="220" operator="containsText" text="U11G">
      <formula>NOT(ISERROR(SEARCH("U11G",H302)))</formula>
    </cfRule>
  </conditionalFormatting>
  <conditionalFormatting sqref="H402:H431">
    <cfRule type="containsText" dxfId="525" priority="209" operator="containsText" text="U15B">
      <formula>NOT(ISERROR(SEARCH("U15B",H402)))</formula>
    </cfRule>
    <cfRule type="containsText" dxfId="524" priority="210" operator="containsText" text="U15G">
      <formula>NOT(ISERROR(SEARCH("U15G",H402)))</formula>
    </cfRule>
    <cfRule type="containsText" dxfId="523" priority="211" operator="containsText" text="U13B">
      <formula>NOT(ISERROR(SEARCH("U13B",H402)))</formula>
    </cfRule>
    <cfRule type="containsText" dxfId="522" priority="212" operator="containsText" text="U13G">
      <formula>NOT(ISERROR(SEARCH("U13G",H402)))</formula>
    </cfRule>
    <cfRule type="containsText" dxfId="521" priority="213" operator="containsText" text="U11B">
      <formula>NOT(ISERROR(SEARCH("U11B",H402)))</formula>
    </cfRule>
    <cfRule type="containsText" dxfId="520" priority="214" operator="containsText" text="U11G">
      <formula>NOT(ISERROR(SEARCH("U11G",H402)))</formula>
    </cfRule>
  </conditionalFormatting>
  <conditionalFormatting sqref="H502:H531">
    <cfRule type="containsText" dxfId="519" priority="203" operator="containsText" text="U15B">
      <formula>NOT(ISERROR(SEARCH("U15B",H502)))</formula>
    </cfRule>
    <cfRule type="containsText" dxfId="518" priority="204" operator="containsText" text="U15G">
      <formula>NOT(ISERROR(SEARCH("U15G",H502)))</formula>
    </cfRule>
    <cfRule type="containsText" dxfId="517" priority="205" operator="containsText" text="U13B">
      <formula>NOT(ISERROR(SEARCH("U13B",H502)))</formula>
    </cfRule>
    <cfRule type="containsText" dxfId="516" priority="206" operator="containsText" text="U13G">
      <formula>NOT(ISERROR(SEARCH("U13G",H502)))</formula>
    </cfRule>
    <cfRule type="containsText" dxfId="515" priority="207" operator="containsText" text="U11B">
      <formula>NOT(ISERROR(SEARCH("U11B",H502)))</formula>
    </cfRule>
    <cfRule type="containsText" dxfId="514" priority="208" operator="containsText" text="U11G">
      <formula>NOT(ISERROR(SEARCH("U11G",H502)))</formula>
    </cfRule>
  </conditionalFormatting>
  <conditionalFormatting sqref="H232:H261 H265:H287 H289:H300">
    <cfRule type="containsText" dxfId="513" priority="179" operator="containsText" text="U15B">
      <formula>NOT(ISERROR(SEARCH("U15B",H232)))</formula>
    </cfRule>
    <cfRule type="containsText" dxfId="512" priority="180" operator="containsText" text="U15G">
      <formula>NOT(ISERROR(SEARCH("U15G",H232)))</formula>
    </cfRule>
    <cfRule type="containsText" dxfId="511" priority="181" operator="containsText" text="U13B">
      <formula>NOT(ISERROR(SEARCH("U13B",H232)))</formula>
    </cfRule>
    <cfRule type="containsText" dxfId="510" priority="182" operator="containsText" text="U13G">
      <formula>NOT(ISERROR(SEARCH("U13G",H232)))</formula>
    </cfRule>
    <cfRule type="containsText" dxfId="509" priority="183" operator="containsText" text="U11B">
      <formula>NOT(ISERROR(SEARCH("U11B",H232)))</formula>
    </cfRule>
    <cfRule type="containsText" dxfId="508" priority="184" operator="containsText" text="U11G">
      <formula>NOT(ISERROR(SEARCH("U11G",H232)))</formula>
    </cfRule>
  </conditionalFormatting>
  <conditionalFormatting sqref="H332:H360">
    <cfRule type="containsText" dxfId="507" priority="173" operator="containsText" text="U15B">
      <formula>NOT(ISERROR(SEARCH("U15B",H332)))</formula>
    </cfRule>
    <cfRule type="containsText" dxfId="506" priority="174" operator="containsText" text="U15G">
      <formula>NOT(ISERROR(SEARCH("U15G",H332)))</formula>
    </cfRule>
    <cfRule type="containsText" dxfId="505" priority="175" operator="containsText" text="U13B">
      <formula>NOT(ISERROR(SEARCH("U13B",H332)))</formula>
    </cfRule>
    <cfRule type="containsText" dxfId="504" priority="176" operator="containsText" text="U13G">
      <formula>NOT(ISERROR(SEARCH("U13G",H332)))</formula>
    </cfRule>
    <cfRule type="containsText" dxfId="503" priority="177" operator="containsText" text="U11B">
      <formula>NOT(ISERROR(SEARCH("U11B",H332)))</formula>
    </cfRule>
    <cfRule type="containsText" dxfId="502" priority="178" operator="containsText" text="U11G">
      <formula>NOT(ISERROR(SEARCH("U11G",H332)))</formula>
    </cfRule>
  </conditionalFormatting>
  <conditionalFormatting sqref="H432:H501">
    <cfRule type="containsText" dxfId="501" priority="167" operator="containsText" text="U15B">
      <formula>NOT(ISERROR(SEARCH("U15B",H432)))</formula>
    </cfRule>
    <cfRule type="containsText" dxfId="500" priority="168" operator="containsText" text="U15G">
      <formula>NOT(ISERROR(SEARCH("U15G",H432)))</formula>
    </cfRule>
    <cfRule type="containsText" dxfId="499" priority="169" operator="containsText" text="U13B">
      <formula>NOT(ISERROR(SEARCH("U13B",H432)))</formula>
    </cfRule>
    <cfRule type="containsText" dxfId="498" priority="170" operator="containsText" text="U13G">
      <formula>NOT(ISERROR(SEARCH("U13G",H432)))</formula>
    </cfRule>
    <cfRule type="containsText" dxfId="497" priority="171" operator="containsText" text="U11B">
      <formula>NOT(ISERROR(SEARCH("U11B",H432)))</formula>
    </cfRule>
    <cfRule type="containsText" dxfId="496" priority="172" operator="containsText" text="U11G">
      <formula>NOT(ISERROR(SEARCH("U11G",H432)))</formula>
    </cfRule>
  </conditionalFormatting>
  <conditionalFormatting sqref="H532:H595">
    <cfRule type="containsText" dxfId="495" priority="161" operator="containsText" text="U15B">
      <formula>NOT(ISERROR(SEARCH("U15B",H532)))</formula>
    </cfRule>
    <cfRule type="containsText" dxfId="494" priority="162" operator="containsText" text="U15G">
      <formula>NOT(ISERROR(SEARCH("U15G",H532)))</formula>
    </cfRule>
    <cfRule type="containsText" dxfId="493" priority="163" operator="containsText" text="U13B">
      <formula>NOT(ISERROR(SEARCH("U13B",H532)))</formula>
    </cfRule>
    <cfRule type="containsText" dxfId="492" priority="164" operator="containsText" text="U13G">
      <formula>NOT(ISERROR(SEARCH("U13G",H532)))</formula>
    </cfRule>
    <cfRule type="containsText" dxfId="491" priority="165" operator="containsText" text="U11B">
      <formula>NOT(ISERROR(SEARCH("U11B",H532)))</formula>
    </cfRule>
    <cfRule type="containsText" dxfId="490" priority="166" operator="containsText" text="U11G">
      <formula>NOT(ISERROR(SEARCH("U11G",H532)))</formula>
    </cfRule>
  </conditionalFormatting>
  <conditionalFormatting sqref="H596:H598">
    <cfRule type="containsText" dxfId="489" priority="155" operator="containsText" text="U15B">
      <formula>NOT(ISERROR(SEARCH("U15B",H596)))</formula>
    </cfRule>
    <cfRule type="containsText" dxfId="488" priority="156" operator="containsText" text="U15G">
      <formula>NOT(ISERROR(SEARCH("U15G",H596)))</formula>
    </cfRule>
    <cfRule type="containsText" dxfId="487" priority="157" operator="containsText" text="U13B">
      <formula>NOT(ISERROR(SEARCH("U13B",H596)))</formula>
    </cfRule>
    <cfRule type="containsText" dxfId="486" priority="158" operator="containsText" text="U13G">
      <formula>NOT(ISERROR(SEARCH("U13G",H596)))</formula>
    </cfRule>
    <cfRule type="containsText" dxfId="485" priority="159" operator="containsText" text="U11B">
      <formula>NOT(ISERROR(SEARCH("U11B",H596)))</formula>
    </cfRule>
    <cfRule type="containsText" dxfId="484" priority="160" operator="containsText" text="U11G">
      <formula>NOT(ISERROR(SEARCH("U11G",H596)))</formula>
    </cfRule>
  </conditionalFormatting>
  <conditionalFormatting sqref="I202:I231">
    <cfRule type="containsText" dxfId="483" priority="149" operator="containsText" text="U15B">
      <formula>NOT(ISERROR(SEARCH("U15B",I202)))</formula>
    </cfRule>
    <cfRule type="containsText" dxfId="482" priority="150" operator="containsText" text="U15G">
      <formula>NOT(ISERROR(SEARCH("U15G",I202)))</formula>
    </cfRule>
    <cfRule type="containsText" dxfId="481" priority="151" operator="containsText" text="U13B">
      <formula>NOT(ISERROR(SEARCH("U13B",I202)))</formula>
    </cfRule>
    <cfRule type="containsText" dxfId="480" priority="152" operator="containsText" text="U13G">
      <formula>NOT(ISERROR(SEARCH("U13G",I202)))</formula>
    </cfRule>
    <cfRule type="containsText" dxfId="479" priority="153" operator="containsText" text="U11B">
      <formula>NOT(ISERROR(SEARCH("U11B",I202)))</formula>
    </cfRule>
    <cfRule type="containsText" dxfId="478" priority="154" operator="containsText" text="U11G">
      <formula>NOT(ISERROR(SEARCH("U11G",I202)))</formula>
    </cfRule>
  </conditionalFormatting>
  <conditionalFormatting sqref="I302:I331 I361:I381">
    <cfRule type="containsText" dxfId="477" priority="143" operator="containsText" text="U15B">
      <formula>NOT(ISERROR(SEARCH("U15B",I302)))</formula>
    </cfRule>
    <cfRule type="containsText" dxfId="476" priority="144" operator="containsText" text="U15G">
      <formula>NOT(ISERROR(SEARCH("U15G",I302)))</formula>
    </cfRule>
    <cfRule type="containsText" dxfId="475" priority="145" operator="containsText" text="U13B">
      <formula>NOT(ISERROR(SEARCH("U13B",I302)))</formula>
    </cfRule>
    <cfRule type="containsText" dxfId="474" priority="146" operator="containsText" text="U13G">
      <formula>NOT(ISERROR(SEARCH("U13G",I302)))</formula>
    </cfRule>
    <cfRule type="containsText" dxfId="473" priority="147" operator="containsText" text="U11B">
      <formula>NOT(ISERROR(SEARCH("U11B",I302)))</formula>
    </cfRule>
    <cfRule type="containsText" dxfId="472" priority="148" operator="containsText" text="U11G">
      <formula>NOT(ISERROR(SEARCH("U11G",I302)))</formula>
    </cfRule>
  </conditionalFormatting>
  <conditionalFormatting sqref="I402:I431">
    <cfRule type="containsText" dxfId="471" priority="137" operator="containsText" text="U15B">
      <formula>NOT(ISERROR(SEARCH("U15B",I402)))</formula>
    </cfRule>
    <cfRule type="containsText" dxfId="470" priority="138" operator="containsText" text="U15G">
      <formula>NOT(ISERROR(SEARCH("U15G",I402)))</formula>
    </cfRule>
    <cfRule type="containsText" dxfId="469" priority="139" operator="containsText" text="U13B">
      <formula>NOT(ISERROR(SEARCH("U13B",I402)))</formula>
    </cfRule>
    <cfRule type="containsText" dxfId="468" priority="140" operator="containsText" text="U13G">
      <formula>NOT(ISERROR(SEARCH("U13G",I402)))</formula>
    </cfRule>
    <cfRule type="containsText" dxfId="467" priority="141" operator="containsText" text="U11B">
      <formula>NOT(ISERROR(SEARCH("U11B",I402)))</formula>
    </cfRule>
    <cfRule type="containsText" dxfId="466" priority="142" operator="containsText" text="U11G">
      <formula>NOT(ISERROR(SEARCH("U11G",I402)))</formula>
    </cfRule>
  </conditionalFormatting>
  <conditionalFormatting sqref="I502:I531">
    <cfRule type="containsText" dxfId="465" priority="131" operator="containsText" text="U15B">
      <formula>NOT(ISERROR(SEARCH("U15B",I502)))</formula>
    </cfRule>
    <cfRule type="containsText" dxfId="464" priority="132" operator="containsText" text="U15G">
      <formula>NOT(ISERROR(SEARCH("U15G",I502)))</formula>
    </cfRule>
    <cfRule type="containsText" dxfId="463" priority="133" operator="containsText" text="U13B">
      <formula>NOT(ISERROR(SEARCH("U13B",I502)))</formula>
    </cfRule>
    <cfRule type="containsText" dxfId="462" priority="134" operator="containsText" text="U13G">
      <formula>NOT(ISERROR(SEARCH("U13G",I502)))</formula>
    </cfRule>
    <cfRule type="containsText" dxfId="461" priority="135" operator="containsText" text="U11B">
      <formula>NOT(ISERROR(SEARCH("U11B",I502)))</formula>
    </cfRule>
    <cfRule type="containsText" dxfId="460" priority="136" operator="containsText" text="U11G">
      <formula>NOT(ISERROR(SEARCH("U11G",I502)))</formula>
    </cfRule>
  </conditionalFormatting>
  <conditionalFormatting sqref="I232:I261 I265:I287 I289:I300">
    <cfRule type="containsText" dxfId="459" priority="107" operator="containsText" text="U15B">
      <formula>NOT(ISERROR(SEARCH("U15B",I232)))</formula>
    </cfRule>
    <cfRule type="containsText" dxfId="458" priority="108" operator="containsText" text="U15G">
      <formula>NOT(ISERROR(SEARCH("U15G",I232)))</formula>
    </cfRule>
    <cfRule type="containsText" dxfId="457" priority="109" operator="containsText" text="U13B">
      <formula>NOT(ISERROR(SEARCH("U13B",I232)))</formula>
    </cfRule>
    <cfRule type="containsText" dxfId="456" priority="110" operator="containsText" text="U13G">
      <formula>NOT(ISERROR(SEARCH("U13G",I232)))</formula>
    </cfRule>
    <cfRule type="containsText" dxfId="455" priority="111" operator="containsText" text="U11B">
      <formula>NOT(ISERROR(SEARCH("U11B",I232)))</formula>
    </cfRule>
    <cfRule type="containsText" dxfId="454" priority="112" operator="containsText" text="U11G">
      <formula>NOT(ISERROR(SEARCH("U11G",I232)))</formula>
    </cfRule>
  </conditionalFormatting>
  <conditionalFormatting sqref="I332:I360">
    <cfRule type="containsText" dxfId="453" priority="101" operator="containsText" text="U15B">
      <formula>NOT(ISERROR(SEARCH("U15B",I332)))</formula>
    </cfRule>
    <cfRule type="containsText" dxfId="452" priority="102" operator="containsText" text="U15G">
      <formula>NOT(ISERROR(SEARCH("U15G",I332)))</formula>
    </cfRule>
    <cfRule type="containsText" dxfId="451" priority="103" operator="containsText" text="U13B">
      <formula>NOT(ISERROR(SEARCH("U13B",I332)))</formula>
    </cfRule>
    <cfRule type="containsText" dxfId="450" priority="104" operator="containsText" text="U13G">
      <formula>NOT(ISERROR(SEARCH("U13G",I332)))</formula>
    </cfRule>
    <cfRule type="containsText" dxfId="449" priority="105" operator="containsText" text="U11B">
      <formula>NOT(ISERROR(SEARCH("U11B",I332)))</formula>
    </cfRule>
    <cfRule type="containsText" dxfId="448" priority="106" operator="containsText" text="U11G">
      <formula>NOT(ISERROR(SEARCH("U11G",I332)))</formula>
    </cfRule>
  </conditionalFormatting>
  <conditionalFormatting sqref="I432:I501">
    <cfRule type="containsText" dxfId="447" priority="95" operator="containsText" text="U15B">
      <formula>NOT(ISERROR(SEARCH("U15B",I432)))</formula>
    </cfRule>
    <cfRule type="containsText" dxfId="446" priority="96" operator="containsText" text="U15G">
      <formula>NOT(ISERROR(SEARCH("U15G",I432)))</formula>
    </cfRule>
    <cfRule type="containsText" dxfId="445" priority="97" operator="containsText" text="U13B">
      <formula>NOT(ISERROR(SEARCH("U13B",I432)))</formula>
    </cfRule>
    <cfRule type="containsText" dxfId="444" priority="98" operator="containsText" text="U13G">
      <formula>NOT(ISERROR(SEARCH("U13G",I432)))</formula>
    </cfRule>
    <cfRule type="containsText" dxfId="443" priority="99" operator="containsText" text="U11B">
      <formula>NOT(ISERROR(SEARCH("U11B",I432)))</formula>
    </cfRule>
    <cfRule type="containsText" dxfId="442" priority="100" operator="containsText" text="U11G">
      <formula>NOT(ISERROR(SEARCH("U11G",I432)))</formula>
    </cfRule>
  </conditionalFormatting>
  <conditionalFormatting sqref="I532:I595">
    <cfRule type="containsText" dxfId="441" priority="89" operator="containsText" text="U15B">
      <formula>NOT(ISERROR(SEARCH("U15B",I532)))</formula>
    </cfRule>
    <cfRule type="containsText" dxfId="440" priority="90" operator="containsText" text="U15G">
      <formula>NOT(ISERROR(SEARCH("U15G",I532)))</formula>
    </cfRule>
    <cfRule type="containsText" dxfId="439" priority="91" operator="containsText" text="U13B">
      <formula>NOT(ISERROR(SEARCH("U13B",I532)))</formula>
    </cfRule>
    <cfRule type="containsText" dxfId="438" priority="92" operator="containsText" text="U13G">
      <formula>NOT(ISERROR(SEARCH("U13G",I532)))</formula>
    </cfRule>
    <cfRule type="containsText" dxfId="437" priority="93" operator="containsText" text="U11B">
      <formula>NOT(ISERROR(SEARCH("U11B",I532)))</formula>
    </cfRule>
    <cfRule type="containsText" dxfId="436" priority="94" operator="containsText" text="U11G">
      <formula>NOT(ISERROR(SEARCH("U11G",I532)))</formula>
    </cfRule>
  </conditionalFormatting>
  <conditionalFormatting sqref="I596:I598">
    <cfRule type="containsText" dxfId="435" priority="83" operator="containsText" text="U15B">
      <formula>NOT(ISERROR(SEARCH("U15B",I596)))</formula>
    </cfRule>
    <cfRule type="containsText" dxfId="434" priority="84" operator="containsText" text="U15G">
      <formula>NOT(ISERROR(SEARCH("U15G",I596)))</formula>
    </cfRule>
    <cfRule type="containsText" dxfId="433" priority="85" operator="containsText" text="U13B">
      <formula>NOT(ISERROR(SEARCH("U13B",I596)))</formula>
    </cfRule>
    <cfRule type="containsText" dxfId="432" priority="86" operator="containsText" text="U13G">
      <formula>NOT(ISERROR(SEARCH("U13G",I596)))</formula>
    </cfRule>
    <cfRule type="containsText" dxfId="431" priority="87" operator="containsText" text="U11B">
      <formula>NOT(ISERROR(SEARCH("U11B",I596)))</formula>
    </cfRule>
    <cfRule type="containsText" dxfId="430" priority="88" operator="containsText" text="U11G">
      <formula>NOT(ISERROR(SEARCH("U11G",I596)))</formula>
    </cfRule>
  </conditionalFormatting>
  <conditionalFormatting sqref="G1:G1048576">
    <cfRule type="cellIs" dxfId="429" priority="82" operator="greaterThan">
      <formula>1</formula>
    </cfRule>
  </conditionalFormatting>
  <conditionalFormatting sqref="H1:H1048576">
    <cfRule type="cellIs" dxfId="428" priority="80" operator="greaterThan">
      <formula>1</formula>
    </cfRule>
    <cfRule type="cellIs" dxfId="427" priority="81" operator="greaterThan">
      <formula>2</formula>
    </cfRule>
  </conditionalFormatting>
  <conditionalFormatting sqref="I1:I1048576">
    <cfRule type="cellIs" dxfId="426" priority="79" operator="greaterThan">
      <formula>3</formula>
    </cfRule>
  </conditionalFormatting>
  <conditionalFormatting sqref="G262:G264">
    <cfRule type="containsText" dxfId="425" priority="73" operator="containsText" text="U15B">
      <formula>NOT(ISERROR(SEARCH("U15B",G262)))</formula>
    </cfRule>
    <cfRule type="containsText" dxfId="424" priority="74" operator="containsText" text="U15G">
      <formula>NOT(ISERROR(SEARCH("U15G",G262)))</formula>
    </cfRule>
    <cfRule type="containsText" dxfId="423" priority="75" operator="containsText" text="U13B">
      <formula>NOT(ISERROR(SEARCH("U13B",G262)))</formula>
    </cfRule>
    <cfRule type="containsText" dxfId="422" priority="76" operator="containsText" text="U13G">
      <formula>NOT(ISERROR(SEARCH("U13G",G262)))</formula>
    </cfRule>
    <cfRule type="containsText" dxfId="421" priority="77" operator="containsText" text="U11B">
      <formula>NOT(ISERROR(SEARCH("U11B",G262)))</formula>
    </cfRule>
    <cfRule type="containsText" dxfId="420" priority="78" operator="containsText" text="U11G">
      <formula>NOT(ISERROR(SEARCH("U11G",G262)))</formula>
    </cfRule>
  </conditionalFormatting>
  <conditionalFormatting sqref="H262:H264">
    <cfRule type="containsText" dxfId="419" priority="67" operator="containsText" text="U15B">
      <formula>NOT(ISERROR(SEARCH("U15B",H262)))</formula>
    </cfRule>
    <cfRule type="containsText" dxfId="418" priority="68" operator="containsText" text="U15G">
      <formula>NOT(ISERROR(SEARCH("U15G",H262)))</formula>
    </cfRule>
    <cfRule type="containsText" dxfId="417" priority="69" operator="containsText" text="U13B">
      <formula>NOT(ISERROR(SEARCH("U13B",H262)))</formula>
    </cfRule>
    <cfRule type="containsText" dxfId="416" priority="70" operator="containsText" text="U13G">
      <formula>NOT(ISERROR(SEARCH("U13G",H262)))</formula>
    </cfRule>
    <cfRule type="containsText" dxfId="415" priority="71" operator="containsText" text="U11B">
      <formula>NOT(ISERROR(SEARCH("U11B",H262)))</formula>
    </cfRule>
    <cfRule type="containsText" dxfId="414" priority="72" operator="containsText" text="U11G">
      <formula>NOT(ISERROR(SEARCH("U11G",H262)))</formula>
    </cfRule>
  </conditionalFormatting>
  <conditionalFormatting sqref="I262:I264">
    <cfRule type="containsText" dxfId="413" priority="61" operator="containsText" text="U15B">
      <formula>NOT(ISERROR(SEARCH("U15B",I262)))</formula>
    </cfRule>
    <cfRule type="containsText" dxfId="412" priority="62" operator="containsText" text="U15G">
      <formula>NOT(ISERROR(SEARCH("U15G",I262)))</formula>
    </cfRule>
    <cfRule type="containsText" dxfId="411" priority="63" operator="containsText" text="U13B">
      <formula>NOT(ISERROR(SEARCH("U13B",I262)))</formula>
    </cfRule>
    <cfRule type="containsText" dxfId="410" priority="64" operator="containsText" text="U13G">
      <formula>NOT(ISERROR(SEARCH("U13G",I262)))</formula>
    </cfRule>
    <cfRule type="containsText" dxfId="409" priority="65" operator="containsText" text="U11B">
      <formula>NOT(ISERROR(SEARCH("U11B",I262)))</formula>
    </cfRule>
    <cfRule type="containsText" dxfId="408" priority="66" operator="containsText" text="U11G">
      <formula>NOT(ISERROR(SEARCH("U11G",I262)))</formula>
    </cfRule>
  </conditionalFormatting>
  <conditionalFormatting sqref="G288:I288">
    <cfRule type="containsText" dxfId="407" priority="55" operator="containsText" text="U15B">
      <formula>NOT(ISERROR(SEARCH("U15B",G288)))</formula>
    </cfRule>
    <cfRule type="containsText" dxfId="406" priority="56" operator="containsText" text="U15G">
      <formula>NOT(ISERROR(SEARCH("U15G",G288)))</formula>
    </cfRule>
    <cfRule type="containsText" dxfId="405" priority="57" operator="containsText" text="U13B">
      <formula>NOT(ISERROR(SEARCH("U13B",G288)))</formula>
    </cfRule>
    <cfRule type="containsText" dxfId="404" priority="58" operator="containsText" text="U13G">
      <formula>NOT(ISERROR(SEARCH("U13G",G288)))</formula>
    </cfRule>
    <cfRule type="containsText" dxfId="403" priority="59" operator="containsText" text="U11B">
      <formula>NOT(ISERROR(SEARCH("U11B",G288)))</formula>
    </cfRule>
    <cfRule type="containsText" dxfId="402" priority="60" operator="containsText" text="U11G">
      <formula>NOT(ISERROR(SEARCH("U11G",G288)))</formula>
    </cfRule>
  </conditionalFormatting>
  <conditionalFormatting sqref="G399">
    <cfRule type="containsText" dxfId="401" priority="49" operator="containsText" text="U15B">
      <formula>NOT(ISERROR(SEARCH("U15B",G399)))</formula>
    </cfRule>
    <cfRule type="containsText" dxfId="400" priority="50" operator="containsText" text="U15G">
      <formula>NOT(ISERROR(SEARCH("U15G",G399)))</formula>
    </cfRule>
    <cfRule type="containsText" dxfId="399" priority="51" operator="containsText" text="U13B">
      <formula>NOT(ISERROR(SEARCH("U13B",G399)))</formula>
    </cfRule>
    <cfRule type="containsText" dxfId="398" priority="52" operator="containsText" text="U13G">
      <formula>NOT(ISERROR(SEARCH("U13G",G399)))</formula>
    </cfRule>
    <cfRule type="containsText" dxfId="397" priority="53" operator="containsText" text="U11B">
      <formula>NOT(ISERROR(SEARCH("U11B",G399)))</formula>
    </cfRule>
    <cfRule type="containsText" dxfId="396" priority="54" operator="containsText" text="U11G">
      <formula>NOT(ISERROR(SEARCH("U11G",G399)))</formula>
    </cfRule>
  </conditionalFormatting>
  <conditionalFormatting sqref="H399">
    <cfRule type="containsText" dxfId="395" priority="43" operator="containsText" text="U15B">
      <formula>NOT(ISERROR(SEARCH("U15B",H399)))</formula>
    </cfRule>
    <cfRule type="containsText" dxfId="394" priority="44" operator="containsText" text="U15G">
      <formula>NOT(ISERROR(SEARCH("U15G",H399)))</formula>
    </cfRule>
    <cfRule type="containsText" dxfId="393" priority="45" operator="containsText" text="U13B">
      <formula>NOT(ISERROR(SEARCH("U13B",H399)))</formula>
    </cfRule>
    <cfRule type="containsText" dxfId="392" priority="46" operator="containsText" text="U13G">
      <formula>NOT(ISERROR(SEARCH("U13G",H399)))</formula>
    </cfRule>
    <cfRule type="containsText" dxfId="391" priority="47" operator="containsText" text="U11B">
      <formula>NOT(ISERROR(SEARCH("U11B",H399)))</formula>
    </cfRule>
    <cfRule type="containsText" dxfId="390" priority="48" operator="containsText" text="U11G">
      <formula>NOT(ISERROR(SEARCH("U11G",H399)))</formula>
    </cfRule>
  </conditionalFormatting>
  <conditionalFormatting sqref="I399">
    <cfRule type="containsText" dxfId="389" priority="37" operator="containsText" text="U15B">
      <formula>NOT(ISERROR(SEARCH("U15B",I399)))</formula>
    </cfRule>
    <cfRule type="containsText" dxfId="388" priority="38" operator="containsText" text="U15G">
      <formula>NOT(ISERROR(SEARCH("U15G",I399)))</formula>
    </cfRule>
    <cfRule type="containsText" dxfId="387" priority="39" operator="containsText" text="U13B">
      <formula>NOT(ISERROR(SEARCH("U13B",I399)))</formula>
    </cfRule>
    <cfRule type="containsText" dxfId="386" priority="40" operator="containsText" text="U13G">
      <formula>NOT(ISERROR(SEARCH("U13G",I399)))</formula>
    </cfRule>
    <cfRule type="containsText" dxfId="385" priority="41" operator="containsText" text="U11B">
      <formula>NOT(ISERROR(SEARCH("U11B",I399)))</formula>
    </cfRule>
    <cfRule type="containsText" dxfId="384" priority="42" operator="containsText" text="U11G">
      <formula>NOT(ISERROR(SEARCH("U11G",I399)))</formula>
    </cfRule>
  </conditionalFormatting>
  <conditionalFormatting sqref="G400">
    <cfRule type="containsText" dxfId="383" priority="31" operator="containsText" text="U15B">
      <formula>NOT(ISERROR(SEARCH("U15B",G400)))</formula>
    </cfRule>
    <cfRule type="containsText" dxfId="382" priority="32" operator="containsText" text="U15G">
      <formula>NOT(ISERROR(SEARCH("U15G",G400)))</formula>
    </cfRule>
    <cfRule type="containsText" dxfId="381" priority="33" operator="containsText" text="U13B">
      <formula>NOT(ISERROR(SEARCH("U13B",G400)))</formula>
    </cfRule>
    <cfRule type="containsText" dxfId="380" priority="34" operator="containsText" text="U13G">
      <formula>NOT(ISERROR(SEARCH("U13G",G400)))</formula>
    </cfRule>
    <cfRule type="containsText" dxfId="379" priority="35" operator="containsText" text="U11B">
      <formula>NOT(ISERROR(SEARCH("U11B",G400)))</formula>
    </cfRule>
    <cfRule type="containsText" dxfId="378" priority="36" operator="containsText" text="U11G">
      <formula>NOT(ISERROR(SEARCH("U11G",G400)))</formula>
    </cfRule>
  </conditionalFormatting>
  <conditionalFormatting sqref="H400">
    <cfRule type="containsText" dxfId="377" priority="25" operator="containsText" text="U15B">
      <formula>NOT(ISERROR(SEARCH("U15B",H400)))</formula>
    </cfRule>
    <cfRule type="containsText" dxfId="376" priority="26" operator="containsText" text="U15G">
      <formula>NOT(ISERROR(SEARCH("U15G",H400)))</formula>
    </cfRule>
    <cfRule type="containsText" dxfId="375" priority="27" operator="containsText" text="U13B">
      <formula>NOT(ISERROR(SEARCH("U13B",H400)))</formula>
    </cfRule>
    <cfRule type="containsText" dxfId="374" priority="28" operator="containsText" text="U13G">
      <formula>NOT(ISERROR(SEARCH("U13G",H400)))</formula>
    </cfRule>
    <cfRule type="containsText" dxfId="373" priority="29" operator="containsText" text="U11B">
      <formula>NOT(ISERROR(SEARCH("U11B",H400)))</formula>
    </cfRule>
    <cfRule type="containsText" dxfId="372" priority="30" operator="containsText" text="U11G">
      <formula>NOT(ISERROR(SEARCH("U11G",H400)))</formula>
    </cfRule>
  </conditionalFormatting>
  <conditionalFormatting sqref="I400">
    <cfRule type="containsText" dxfId="371" priority="19" operator="containsText" text="U15B">
      <formula>NOT(ISERROR(SEARCH("U15B",I400)))</formula>
    </cfRule>
    <cfRule type="containsText" dxfId="370" priority="20" operator="containsText" text="U15G">
      <formula>NOT(ISERROR(SEARCH("U15G",I400)))</formula>
    </cfRule>
    <cfRule type="containsText" dxfId="369" priority="21" operator="containsText" text="U13B">
      <formula>NOT(ISERROR(SEARCH("U13B",I400)))</formula>
    </cfRule>
    <cfRule type="containsText" dxfId="368" priority="22" operator="containsText" text="U13G">
      <formula>NOT(ISERROR(SEARCH("U13G",I400)))</formula>
    </cfRule>
    <cfRule type="containsText" dxfId="367" priority="23" operator="containsText" text="U11B">
      <formula>NOT(ISERROR(SEARCH("U11B",I400)))</formula>
    </cfRule>
    <cfRule type="containsText" dxfId="366" priority="24" operator="containsText" text="U11G">
      <formula>NOT(ISERROR(SEARCH("U11G",I400)))</formula>
    </cfRule>
  </conditionalFormatting>
  <conditionalFormatting sqref="G401">
    <cfRule type="containsText" dxfId="365" priority="13" operator="containsText" text="U15B">
      <formula>NOT(ISERROR(SEARCH("U15B",G401)))</formula>
    </cfRule>
    <cfRule type="containsText" dxfId="364" priority="14" operator="containsText" text="U15G">
      <formula>NOT(ISERROR(SEARCH("U15G",G401)))</formula>
    </cfRule>
    <cfRule type="containsText" dxfId="363" priority="15" operator="containsText" text="U13B">
      <formula>NOT(ISERROR(SEARCH("U13B",G401)))</formula>
    </cfRule>
    <cfRule type="containsText" dxfId="362" priority="16" operator="containsText" text="U13G">
      <formula>NOT(ISERROR(SEARCH("U13G",G401)))</formula>
    </cfRule>
    <cfRule type="containsText" dxfId="361" priority="17" operator="containsText" text="U11B">
      <formula>NOT(ISERROR(SEARCH("U11B",G401)))</formula>
    </cfRule>
    <cfRule type="containsText" dxfId="360" priority="18" operator="containsText" text="U11G">
      <formula>NOT(ISERROR(SEARCH("U11G",G401)))</formula>
    </cfRule>
  </conditionalFormatting>
  <conditionalFormatting sqref="H401">
    <cfRule type="containsText" dxfId="359" priority="7" operator="containsText" text="U15B">
      <formula>NOT(ISERROR(SEARCH("U15B",H401)))</formula>
    </cfRule>
    <cfRule type="containsText" dxfId="358" priority="8" operator="containsText" text="U15G">
      <formula>NOT(ISERROR(SEARCH("U15G",H401)))</formula>
    </cfRule>
    <cfRule type="containsText" dxfId="357" priority="9" operator="containsText" text="U13B">
      <formula>NOT(ISERROR(SEARCH("U13B",H401)))</formula>
    </cfRule>
    <cfRule type="containsText" dxfId="356" priority="10" operator="containsText" text="U13G">
      <formula>NOT(ISERROR(SEARCH("U13G",H401)))</formula>
    </cfRule>
    <cfRule type="containsText" dxfId="355" priority="11" operator="containsText" text="U11B">
      <formula>NOT(ISERROR(SEARCH("U11B",H401)))</formula>
    </cfRule>
    <cfRule type="containsText" dxfId="354" priority="12" operator="containsText" text="U11G">
      <formula>NOT(ISERROR(SEARCH("U11G",H401)))</formula>
    </cfRule>
  </conditionalFormatting>
  <conditionalFormatting sqref="I401">
    <cfRule type="containsText" dxfId="353" priority="1" operator="containsText" text="U15B">
      <formula>NOT(ISERROR(SEARCH("U15B",I401)))</formula>
    </cfRule>
    <cfRule type="containsText" dxfId="352" priority="2" operator="containsText" text="U15G">
      <formula>NOT(ISERROR(SEARCH("U15G",I401)))</formula>
    </cfRule>
    <cfRule type="containsText" dxfId="351" priority="3" operator="containsText" text="U13B">
      <formula>NOT(ISERROR(SEARCH("U13B",I401)))</formula>
    </cfRule>
    <cfRule type="containsText" dxfId="350" priority="4" operator="containsText" text="U13G">
      <formula>NOT(ISERROR(SEARCH("U13G",I401)))</formula>
    </cfRule>
    <cfRule type="containsText" dxfId="349" priority="5" operator="containsText" text="U11B">
      <formula>NOT(ISERROR(SEARCH("U11B",I401)))</formula>
    </cfRule>
    <cfRule type="containsText" dxfId="348" priority="6" operator="containsText" text="U11G">
      <formula>NOT(ISERROR(SEARCH("U11G",I401)))</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75D0-ECC3-482D-8F3C-59317038F4F8}">
  <sheetPr codeName="Sheet22">
    <tabColor theme="5" tint="0.39997558519241921"/>
  </sheetPr>
  <dimension ref="A1:AG50"/>
  <sheetViews>
    <sheetView topLeftCell="K1" workbookViewId="0">
      <selection activeCell="AB9" sqref="AB9"/>
    </sheetView>
  </sheetViews>
  <sheetFormatPr defaultColWidth="8.81640625" defaultRowHeight="14.5" x14ac:dyDescent="0.35"/>
  <cols>
    <col min="6" max="6" width="8.81640625" style="99"/>
    <col min="8" max="10" width="8.81640625" hidden="1" customWidth="1"/>
    <col min="11" max="11" width="8.81640625" customWidth="1"/>
    <col min="18" max="18" width="8.81640625" style="99"/>
    <col min="20" max="22" width="8.81640625" hidden="1" customWidth="1"/>
    <col min="23" max="23" width="8.81640625" customWidth="1"/>
    <col min="28" max="28" width="8.81640625" style="99"/>
    <col min="30" max="32" width="8.81640625" hidden="1" customWidth="1"/>
    <col min="33" max="33" width="8.81640625" customWidth="1"/>
  </cols>
  <sheetData>
    <row r="1" spans="1:33" ht="31" x14ac:dyDescent="0.7">
      <c r="A1" s="171" t="s">
        <v>566</v>
      </c>
      <c r="B1" s="171"/>
      <c r="C1" s="171"/>
      <c r="D1" s="171"/>
      <c r="E1" s="171"/>
      <c r="F1" s="171"/>
      <c r="G1" s="171"/>
      <c r="H1" s="171"/>
      <c r="I1" s="171"/>
      <c r="J1" s="171"/>
      <c r="K1" s="171"/>
      <c r="L1" s="171"/>
      <c r="M1" s="171"/>
      <c r="N1" s="171"/>
      <c r="O1" s="171"/>
      <c r="P1" s="171"/>
      <c r="Q1" s="171"/>
      <c r="R1" s="171"/>
      <c r="S1" s="172"/>
      <c r="T1" s="171"/>
      <c r="U1" s="171"/>
      <c r="V1" s="171"/>
      <c r="W1" s="171"/>
      <c r="AB1" s="170"/>
      <c r="AC1" s="170"/>
      <c r="AD1" s="80"/>
      <c r="AE1" s="80"/>
      <c r="AF1" s="80"/>
      <c r="AG1" s="80"/>
    </row>
    <row r="3" spans="1:33" ht="21" x14ac:dyDescent="0.5">
      <c r="A3" s="46" t="s">
        <v>41</v>
      </c>
      <c r="B3" s="49" t="s">
        <v>65</v>
      </c>
      <c r="C3" s="46"/>
      <c r="D3" s="46"/>
      <c r="E3" s="46"/>
      <c r="F3" s="115"/>
      <c r="G3" s="46"/>
      <c r="H3" s="46"/>
      <c r="I3" s="46"/>
      <c r="J3" s="46"/>
      <c r="K3" s="46"/>
      <c r="M3" s="44" t="s">
        <v>45</v>
      </c>
      <c r="N3" s="50" t="s">
        <v>91</v>
      </c>
      <c r="O3" s="44"/>
      <c r="P3" s="44"/>
      <c r="Q3" s="44"/>
      <c r="R3" s="116"/>
      <c r="S3" s="44"/>
      <c r="T3" s="44"/>
      <c r="U3" s="44"/>
      <c r="V3" s="44"/>
      <c r="W3" s="44"/>
      <c r="Y3" s="43" t="s">
        <v>45</v>
      </c>
      <c r="Z3" s="52" t="s">
        <v>70</v>
      </c>
      <c r="AA3" s="43"/>
      <c r="AB3" s="120"/>
      <c r="AC3" s="43"/>
      <c r="AD3" s="43"/>
      <c r="AE3" s="43"/>
      <c r="AF3" s="43"/>
      <c r="AG3" s="43"/>
    </row>
    <row r="4" spans="1:33" x14ac:dyDescent="0.35">
      <c r="A4" s="46"/>
      <c r="B4" s="46"/>
      <c r="C4" s="46"/>
      <c r="D4" s="46"/>
      <c r="E4" s="46"/>
      <c r="F4" s="115"/>
      <c r="G4" s="46"/>
      <c r="H4" s="46"/>
      <c r="I4" s="46"/>
      <c r="J4" s="46"/>
      <c r="K4" s="46"/>
      <c r="M4" s="44"/>
      <c r="N4" s="44"/>
      <c r="O4" s="44"/>
      <c r="P4" s="44"/>
      <c r="Q4" s="44"/>
      <c r="R4" s="116"/>
      <c r="S4" s="44"/>
      <c r="T4" s="44"/>
      <c r="U4" s="44"/>
      <c r="V4" s="44"/>
      <c r="W4" s="44"/>
      <c r="Y4" s="43"/>
      <c r="Z4" s="43"/>
      <c r="AA4" s="43"/>
      <c r="AB4" s="120"/>
      <c r="AC4" s="43"/>
      <c r="AD4" s="43"/>
      <c r="AE4" s="43"/>
      <c r="AF4" s="43"/>
      <c r="AG4" s="43"/>
    </row>
    <row r="5" spans="1:33" x14ac:dyDescent="0.35">
      <c r="A5" s="46" t="s">
        <v>42</v>
      </c>
      <c r="B5" s="46"/>
      <c r="C5" s="46"/>
      <c r="D5" s="46"/>
      <c r="E5" s="46"/>
      <c r="F5" s="115"/>
      <c r="G5" s="46"/>
      <c r="H5" s="46"/>
      <c r="I5" s="46"/>
      <c r="J5" s="46"/>
      <c r="K5" s="46"/>
      <c r="M5" s="44" t="s">
        <v>42</v>
      </c>
      <c r="N5" s="44"/>
      <c r="O5" s="44"/>
      <c r="P5" s="44"/>
      <c r="Q5" s="44"/>
      <c r="R5" s="116"/>
      <c r="S5" s="44"/>
      <c r="T5" s="44"/>
      <c r="U5" s="44"/>
      <c r="V5" s="44"/>
      <c r="W5" s="44"/>
      <c r="Y5" s="43" t="s">
        <v>42</v>
      </c>
      <c r="Z5" s="43"/>
      <c r="AA5" s="43"/>
      <c r="AB5" s="120"/>
      <c r="AC5" s="43"/>
      <c r="AD5" s="43"/>
      <c r="AE5" s="43"/>
      <c r="AF5" s="43"/>
      <c r="AG5" s="43"/>
    </row>
    <row r="6" spans="1:33" x14ac:dyDescent="0.35">
      <c r="A6" s="21" t="s">
        <v>29</v>
      </c>
      <c r="B6" s="21"/>
      <c r="C6" s="21"/>
      <c r="D6" s="21"/>
      <c r="E6" s="21" t="s">
        <v>22</v>
      </c>
      <c r="F6" s="101" t="s">
        <v>43</v>
      </c>
      <c r="G6" s="21" t="s">
        <v>44</v>
      </c>
      <c r="H6" s="64" t="s">
        <v>22</v>
      </c>
      <c r="I6" s="64"/>
      <c r="J6" s="64"/>
      <c r="K6" s="64" t="s">
        <v>71</v>
      </c>
      <c r="M6" s="21" t="s">
        <v>29</v>
      </c>
      <c r="N6" s="21"/>
      <c r="O6" s="21"/>
      <c r="P6" s="21"/>
      <c r="Q6" s="21" t="s">
        <v>22</v>
      </c>
      <c r="R6" s="101" t="s">
        <v>43</v>
      </c>
      <c r="S6" s="21" t="s">
        <v>44</v>
      </c>
      <c r="T6" s="64" t="s">
        <v>22</v>
      </c>
      <c r="U6" s="64"/>
      <c r="V6" s="64"/>
      <c r="W6" s="64" t="s">
        <v>71</v>
      </c>
      <c r="Y6" s="21" t="s">
        <v>29</v>
      </c>
      <c r="Z6" s="21"/>
      <c r="AA6" s="21" t="s">
        <v>22</v>
      </c>
      <c r="AB6" s="101" t="s">
        <v>43</v>
      </c>
      <c r="AC6" s="21" t="s">
        <v>44</v>
      </c>
      <c r="AD6" s="64" t="s">
        <v>22</v>
      </c>
      <c r="AE6" s="64"/>
      <c r="AF6" s="64"/>
      <c r="AG6" s="64" t="s">
        <v>71</v>
      </c>
    </row>
    <row r="7" spans="1:33" x14ac:dyDescent="0.35">
      <c r="A7" s="45"/>
      <c r="B7" s="45"/>
      <c r="C7" s="45"/>
      <c r="D7" s="45"/>
      <c r="E7" s="21" t="str">
        <f>IFERROR(VLOOKUP($M7,Admin!$A$2:$F$601,6,FALSE),"")</f>
        <v>PR</v>
      </c>
      <c r="F7" s="83"/>
      <c r="G7" s="21" t="str">
        <f>IFERROR(RANK(F7,F$7:F$50,1),"")</f>
        <v/>
      </c>
      <c r="H7" t="str">
        <f>_xlfn.XLOOKUP(A7,Admin!$A$2:$A$601,Admin!$F$2:$F$601,"",0)</f>
        <v/>
      </c>
      <c r="I7">
        <f>COUNTIF(H$7:H7,H7)</f>
        <v>1</v>
      </c>
      <c r="J7" t="str">
        <f>IF(F7=0,"",IF(I7&lt;2,COUNTIF(I$7:I7,"&lt;2"),0))</f>
        <v/>
      </c>
      <c r="K7" t="str">
        <f t="shared" ref="K7:K20" si="0">IFERROR(IF(J7&gt;0,VLOOKUP(MIN(G7,J7),relaytb,2,FALSE),""),"")</f>
        <v/>
      </c>
      <c r="M7" s="45">
        <v>459</v>
      </c>
      <c r="N7" s="45">
        <v>487</v>
      </c>
      <c r="O7" s="45">
        <v>491</v>
      </c>
      <c r="P7" s="45">
        <v>489</v>
      </c>
      <c r="Q7" s="21" t="str">
        <f>IFERROR(VLOOKUP($M7,Admin!$A$2:$F$601,6,FALSE),"")</f>
        <v>PR</v>
      </c>
      <c r="R7" s="83">
        <v>97</v>
      </c>
      <c r="S7" s="21">
        <f>IFERROR(RANK(R7,R$7:R$50,1),"")</f>
        <v>1</v>
      </c>
      <c r="T7" t="str">
        <f>_xlfn.XLOOKUP(M7,Admin!$A$2:$A$601,Admin!$F$2:$F$601,"",0)</f>
        <v>PR</v>
      </c>
      <c r="U7">
        <f>COUNTIF(T$7:T7,T7)</f>
        <v>1</v>
      </c>
      <c r="V7">
        <f>IF(R7=0,"",IF(U7&lt;2,COUNTIF(U$7:U7,"&lt;2"),0))</f>
        <v>1</v>
      </c>
      <c r="W7">
        <f t="shared" ref="W7:W20" si="1">IFERROR(IF(V7&gt;0,VLOOKUP(MIN(S7,V7),relaytb,2,FALSE),""),"")</f>
        <v>12</v>
      </c>
      <c r="Y7" s="45">
        <v>684</v>
      </c>
      <c r="Z7" s="45">
        <v>685</v>
      </c>
      <c r="AA7" s="45" t="str">
        <f>_xlfn.XLOOKUP(Y7,Admin!$A$2:$A$601,Admin!$F$2:$F$601,"",0)</f>
        <v>WAC</v>
      </c>
      <c r="AB7" s="83">
        <v>101.4</v>
      </c>
      <c r="AC7" s="21">
        <f>IFERROR(RANK(AB7,AB$7:AB$50,1),"")</f>
        <v>1</v>
      </c>
      <c r="AD7" t="str">
        <f>_xlfn.XLOOKUP(Y7,Admin!$A$2:$A$601,Admin!$F$2:$F$601,"",0)</f>
        <v>WAC</v>
      </c>
      <c r="AE7">
        <f>COUNTIF(AD$7:AD7,AD7)</f>
        <v>1</v>
      </c>
      <c r="AF7">
        <f>IF(AB7=0,"",IF(AE7&lt;2,COUNTIF(AE$7:AE7,"&lt;2"),0))</f>
        <v>1</v>
      </c>
      <c r="AG7">
        <f t="shared" ref="AG7:AG20" si="2">IFERROR(IF(AF7&gt;0,VLOOKUP(MIN(AC7,AF7),relaytb,2,FALSE),""),"")</f>
        <v>12</v>
      </c>
    </row>
    <row r="8" spans="1:33" x14ac:dyDescent="0.35">
      <c r="A8" s="45"/>
      <c r="B8" s="45"/>
      <c r="C8" s="45"/>
      <c r="D8" s="45"/>
      <c r="E8" s="21" t="str">
        <f>IFERROR(VLOOKUP($M8,Admin!$A$2:$F$601,6,FALSE),"")</f>
        <v/>
      </c>
      <c r="F8" s="83"/>
      <c r="G8" s="21" t="str">
        <f t="shared" ref="G8:G50" si="3">IFERROR(RANK(F8,F$7:F$50,1),"")</f>
        <v/>
      </c>
      <c r="H8" t="str">
        <f>_xlfn.XLOOKUP(A8,Admin!$A$2:$A$601,Admin!$F$2:$F$601,"",0)</f>
        <v/>
      </c>
      <c r="I8">
        <f>COUNTIF(H$7:H8,H8)</f>
        <v>2</v>
      </c>
      <c r="J8" t="str">
        <f>IF(F8=0,"",IF(I8&lt;2,COUNTIF(I$7:I8,"&lt;2"),0))</f>
        <v/>
      </c>
      <c r="K8" t="str">
        <f t="shared" si="0"/>
        <v/>
      </c>
      <c r="M8" s="45"/>
      <c r="N8" s="45"/>
      <c r="O8" s="45"/>
      <c r="P8" s="45"/>
      <c r="Q8" s="21" t="str">
        <f>IFERROR(VLOOKUP($M8,Admin!$A$2:$F$601,6,FALSE),"")</f>
        <v/>
      </c>
      <c r="R8" s="83"/>
      <c r="S8" s="21" t="str">
        <f t="shared" ref="S8:S50" si="4">IFERROR(RANK(R8,R$7:R$50,1),"")</f>
        <v/>
      </c>
      <c r="T8" t="str">
        <f>_xlfn.XLOOKUP(M8,Admin!$A$2:$A$601,Admin!$F$2:$F$601,"",0)</f>
        <v/>
      </c>
      <c r="U8">
        <f>COUNTIF(T$7:T8,T8)</f>
        <v>1</v>
      </c>
      <c r="V8" t="str">
        <f>IF(R8=0,"",IF(U8&lt;2,COUNTIF(U$7:U8,"&lt;2"),0))</f>
        <v/>
      </c>
      <c r="W8" t="str">
        <f t="shared" si="1"/>
        <v/>
      </c>
      <c r="Y8" s="45">
        <v>482</v>
      </c>
      <c r="Z8" s="45">
        <v>486</v>
      </c>
      <c r="AA8" s="45" t="str">
        <f>_xlfn.XLOOKUP(Y8,Admin!$A$2:$A$601,Admin!$F$2:$F$601,"",0)</f>
        <v>PR</v>
      </c>
      <c r="AB8" s="83">
        <v>108.7</v>
      </c>
      <c r="AC8" s="21">
        <f t="shared" ref="AC8:AC50" si="5">IFERROR(RANK(AB8,AB$7:AB$50,1),"")</f>
        <v>2</v>
      </c>
      <c r="AD8" t="str">
        <f>_xlfn.XLOOKUP(Y8,Admin!$A$2:$A$601,Admin!$F$2:$F$601,"",0)</f>
        <v>PR</v>
      </c>
      <c r="AE8">
        <f>COUNTIF(AD$7:AD8,AD8)</f>
        <v>1</v>
      </c>
      <c r="AF8">
        <f>IF(AB8=0,"",IF(AE8&lt;2,COUNTIF(AE$7:AE8,"&lt;2"),0))</f>
        <v>2</v>
      </c>
      <c r="AG8">
        <f t="shared" si="2"/>
        <v>10</v>
      </c>
    </row>
    <row r="9" spans="1:33" x14ac:dyDescent="0.35">
      <c r="A9" s="45"/>
      <c r="B9" s="45"/>
      <c r="C9" s="45"/>
      <c r="D9" s="45"/>
      <c r="E9" s="21" t="str">
        <f>IFERROR(VLOOKUP($M9,Admin!$A$2:$F$601,6,FALSE),"")</f>
        <v/>
      </c>
      <c r="F9" s="83"/>
      <c r="G9" s="21" t="str">
        <f t="shared" si="3"/>
        <v/>
      </c>
      <c r="H9" t="str">
        <f>_xlfn.XLOOKUP(A9,Admin!$A$2:$A$601,Admin!$F$2:$F$601,"",0)</f>
        <v/>
      </c>
      <c r="I9">
        <f>COUNTIF(H$7:H9,H9)</f>
        <v>3</v>
      </c>
      <c r="J9" t="str">
        <f>IF(F9=0,"",IF(I9&lt;2,COUNTIF(I$7:I9,"&lt;2"),0))</f>
        <v/>
      </c>
      <c r="K9" t="str">
        <f t="shared" si="0"/>
        <v/>
      </c>
      <c r="M9" s="45"/>
      <c r="N9" s="45"/>
      <c r="O9" s="45"/>
      <c r="P9" s="45"/>
      <c r="Q9" s="21" t="str">
        <f>IFERROR(VLOOKUP($M9,Admin!$A$2:$F$601,6,FALSE),"")</f>
        <v/>
      </c>
      <c r="R9" s="83"/>
      <c r="S9" s="21" t="str">
        <f t="shared" si="4"/>
        <v/>
      </c>
      <c r="T9" t="str">
        <f>_xlfn.XLOOKUP(M9,Admin!$A$2:$A$601,Admin!$F$2:$F$601,"",0)</f>
        <v/>
      </c>
      <c r="U9">
        <f>COUNTIF(T$7:T9,T9)</f>
        <v>2</v>
      </c>
      <c r="V9" t="str">
        <f>IF(R9=0,"",IF(U9&lt;2,COUNTIF(U$7:U9,"&lt;2"),0))</f>
        <v/>
      </c>
      <c r="W9" t="str">
        <f t="shared" si="1"/>
        <v/>
      </c>
      <c r="Y9" s="45"/>
      <c r="Z9" s="45"/>
      <c r="AA9" s="45"/>
      <c r="AB9" s="83"/>
      <c r="AC9" s="21" t="str">
        <f t="shared" si="5"/>
        <v/>
      </c>
      <c r="AD9" t="str">
        <f>_xlfn.XLOOKUP(Y9,Admin!$A$2:$A$601,Admin!$F$2:$F$601,"",0)</f>
        <v/>
      </c>
      <c r="AE9">
        <f>COUNTIF(AD$7:AD9,AD9)</f>
        <v>1</v>
      </c>
      <c r="AF9" t="str">
        <f>IF(AB9=0,"",IF(AE9&lt;2,COUNTIF(AE$7:AE9,"&lt;2"),0))</f>
        <v/>
      </c>
      <c r="AG9" t="str">
        <f t="shared" si="2"/>
        <v/>
      </c>
    </row>
    <row r="10" spans="1:33" x14ac:dyDescent="0.35">
      <c r="A10" s="45"/>
      <c r="B10" s="45"/>
      <c r="C10" s="45"/>
      <c r="D10" s="45"/>
      <c r="E10" s="21" t="str">
        <f>IFERROR(VLOOKUP($M10,Admin!$A$2:$F$601,6,FALSE),"")</f>
        <v/>
      </c>
      <c r="F10" s="83"/>
      <c r="G10" s="21" t="str">
        <f t="shared" si="3"/>
        <v/>
      </c>
      <c r="H10" t="str">
        <f>_xlfn.XLOOKUP(A10,Admin!$A$2:$A$601,Admin!$F$2:$F$601,"",0)</f>
        <v/>
      </c>
      <c r="I10">
        <f>COUNTIF(H$7:H10,H10)</f>
        <v>4</v>
      </c>
      <c r="J10" t="str">
        <f>IF(F10=0,"",IF(I10&lt;2,COUNTIF(I$7:I10,"&lt;2"),0))</f>
        <v/>
      </c>
      <c r="K10" t="str">
        <f t="shared" si="0"/>
        <v/>
      </c>
      <c r="M10" s="45"/>
      <c r="N10" s="45"/>
      <c r="O10" s="45"/>
      <c r="P10" s="45"/>
      <c r="Q10" s="21" t="str">
        <f>IFERROR(VLOOKUP($M10,Admin!$A$2:$F$601,6,FALSE),"")</f>
        <v/>
      </c>
      <c r="R10" s="83"/>
      <c r="S10" s="21" t="str">
        <f t="shared" si="4"/>
        <v/>
      </c>
      <c r="T10" t="str">
        <f>_xlfn.XLOOKUP(M10,Admin!$A$2:$A$601,Admin!$F$2:$F$601,"",0)</f>
        <v/>
      </c>
      <c r="U10">
        <f>COUNTIF(T$7:T10,T10)</f>
        <v>3</v>
      </c>
      <c r="V10" t="str">
        <f>IF(R10=0,"",IF(U10&lt;2,COUNTIF(U$7:U10,"&lt;2"),0))</f>
        <v/>
      </c>
      <c r="W10" t="str">
        <f t="shared" si="1"/>
        <v/>
      </c>
      <c r="Y10" s="45"/>
      <c r="Z10" s="45"/>
      <c r="AA10" s="45" t="str">
        <f>_xlfn.XLOOKUP(Y10,Admin!$A$2:$A$601,Admin!$F$2:$F$601,"",0)</f>
        <v/>
      </c>
      <c r="AB10" s="83"/>
      <c r="AC10" s="21" t="str">
        <f t="shared" si="5"/>
        <v/>
      </c>
      <c r="AD10" t="str">
        <f>_xlfn.XLOOKUP(Y10,Admin!$A$2:$A$601,Admin!$F$2:$F$601,"",0)</f>
        <v/>
      </c>
      <c r="AE10">
        <f>COUNTIF(AD$7:AD10,AD10)</f>
        <v>2</v>
      </c>
      <c r="AF10" t="str">
        <f>IF(AB10=0,"",IF(AE10&lt;2,COUNTIF(AE$7:AE10,"&lt;2"),0))</f>
        <v/>
      </c>
      <c r="AG10" t="str">
        <f t="shared" si="2"/>
        <v/>
      </c>
    </row>
    <row r="11" spans="1:33" x14ac:dyDescent="0.35">
      <c r="A11" s="45"/>
      <c r="B11" s="45"/>
      <c r="C11" s="45"/>
      <c r="D11" s="45"/>
      <c r="E11" s="21" t="str">
        <f>IFERROR(VLOOKUP($M11,Admin!$A$2:$F$601,6,FALSE),"")</f>
        <v/>
      </c>
      <c r="F11" s="83"/>
      <c r="G11" s="21" t="str">
        <f t="shared" si="3"/>
        <v/>
      </c>
      <c r="H11" t="str">
        <f>_xlfn.XLOOKUP(A11,Admin!$A$2:$A$601,Admin!$F$2:$F$601,"",0)</f>
        <v/>
      </c>
      <c r="I11">
        <f>COUNTIF(H$7:H11,H11)</f>
        <v>5</v>
      </c>
      <c r="J11" t="str">
        <f>IF(F11=0,"",IF(I11&lt;2,COUNTIF(I$7:I11,"&lt;2"),0))</f>
        <v/>
      </c>
      <c r="K11" t="str">
        <f t="shared" si="0"/>
        <v/>
      </c>
      <c r="M11" s="45"/>
      <c r="N11" s="45"/>
      <c r="O11" s="45"/>
      <c r="P11" s="45"/>
      <c r="Q11" s="21" t="str">
        <f>IFERROR(VLOOKUP($M11,Admin!$A$2:$F$601,6,FALSE),"")</f>
        <v/>
      </c>
      <c r="R11" s="83"/>
      <c r="S11" s="21" t="str">
        <f t="shared" si="4"/>
        <v/>
      </c>
      <c r="T11" t="str">
        <f>_xlfn.XLOOKUP(M11,Admin!$A$2:$A$601,Admin!$F$2:$F$601,"",0)</f>
        <v/>
      </c>
      <c r="U11">
        <f>COUNTIF(T$7:T11,T11)</f>
        <v>4</v>
      </c>
      <c r="V11" t="str">
        <f>IF(R11=0,"",IF(U11&lt;2,COUNTIF(U$7:U11,"&lt;2"),0))</f>
        <v/>
      </c>
      <c r="W11" t="str">
        <f t="shared" si="1"/>
        <v/>
      </c>
      <c r="Y11" s="45"/>
      <c r="Z11" s="45"/>
      <c r="AA11" s="21" t="str">
        <f>_xlfn.XLOOKUP(Y11,Admin!$A$2:$A$601,Admin!$F$2:$F$601,"",0)</f>
        <v/>
      </c>
      <c r="AB11" s="83"/>
      <c r="AC11" s="21" t="str">
        <f t="shared" si="5"/>
        <v/>
      </c>
      <c r="AD11" t="str">
        <f>_xlfn.XLOOKUP(Y11,Admin!$A$2:$A$601,Admin!$F$2:$F$601,"",0)</f>
        <v/>
      </c>
      <c r="AE11">
        <f>COUNTIF(AD$7:AD11,AD11)</f>
        <v>3</v>
      </c>
      <c r="AF11" t="str">
        <f>IF(AB11=0,"",IF(AE11&lt;2,COUNTIF(AE$7:AE11,"&lt;2"),0))</f>
        <v/>
      </c>
      <c r="AG11" t="str">
        <f t="shared" si="2"/>
        <v/>
      </c>
    </row>
    <row r="12" spans="1:33" x14ac:dyDescent="0.35">
      <c r="A12" s="45"/>
      <c r="B12" s="45"/>
      <c r="C12" s="45"/>
      <c r="D12" s="45"/>
      <c r="E12" s="21" t="str">
        <f>IFERROR(VLOOKUP($M12,Admin!$A$2:$F$601,6,FALSE),"")</f>
        <v/>
      </c>
      <c r="F12" s="83"/>
      <c r="G12" s="21" t="str">
        <f t="shared" si="3"/>
        <v/>
      </c>
      <c r="H12" t="str">
        <f>_xlfn.XLOOKUP(A12,Admin!$A$2:$A$601,Admin!$F$2:$F$601,"",0)</f>
        <v/>
      </c>
      <c r="I12">
        <f>COUNTIF(H$7:H12,H12)</f>
        <v>6</v>
      </c>
      <c r="J12" t="str">
        <f>IF(F12=0,"",IF(I12&lt;2,COUNTIF(I$7:I12,"&lt;2"),0))</f>
        <v/>
      </c>
      <c r="K12" t="str">
        <f t="shared" si="0"/>
        <v/>
      </c>
      <c r="M12" s="45"/>
      <c r="N12" s="45"/>
      <c r="O12" s="45"/>
      <c r="P12" s="45"/>
      <c r="Q12" s="21" t="str">
        <f>IFERROR(VLOOKUP($M12,Admin!$A$2:$F$601,6,FALSE),"")</f>
        <v/>
      </c>
      <c r="R12" s="83"/>
      <c r="S12" s="21" t="str">
        <f t="shared" si="4"/>
        <v/>
      </c>
      <c r="T12" t="str">
        <f>_xlfn.XLOOKUP(M12,Admin!$A$2:$A$601,Admin!$F$2:$F$601,"",0)</f>
        <v/>
      </c>
      <c r="U12">
        <f>COUNTIF(T$7:T12,T12)</f>
        <v>5</v>
      </c>
      <c r="V12" t="str">
        <f>IF(R12=0,"",IF(U12&lt;2,COUNTIF(U$7:U12,"&lt;2"),0))</f>
        <v/>
      </c>
      <c r="W12" t="str">
        <f t="shared" si="1"/>
        <v/>
      </c>
      <c r="Y12" s="45"/>
      <c r="Z12" s="45"/>
      <c r="AA12" s="21" t="str">
        <f>_xlfn.XLOOKUP(Y12,Admin!$A$2:$A$601,Admin!$F$2:$F$601,"",0)</f>
        <v/>
      </c>
      <c r="AB12" s="83"/>
      <c r="AC12" s="21" t="str">
        <f t="shared" si="5"/>
        <v/>
      </c>
      <c r="AD12" t="str">
        <f>_xlfn.XLOOKUP(Y12,Admin!$A$2:$A$601,Admin!$F$2:$F$601,"",0)</f>
        <v/>
      </c>
      <c r="AE12">
        <f>COUNTIF(AD$7:AD12,AD12)</f>
        <v>4</v>
      </c>
      <c r="AF12" t="str">
        <f>IF(AB12=0,"",IF(AE12&lt;2,COUNTIF(AE$7:AE12,"&lt;2"),0))</f>
        <v/>
      </c>
      <c r="AG12" t="str">
        <f t="shared" si="2"/>
        <v/>
      </c>
    </row>
    <row r="13" spans="1:33" x14ac:dyDescent="0.35">
      <c r="A13" s="45"/>
      <c r="B13" s="45"/>
      <c r="C13" s="45"/>
      <c r="D13" s="45"/>
      <c r="E13" s="21" t="str">
        <f>IFERROR(VLOOKUP($M13,Admin!$A$2:$F$601,6,FALSE),"")</f>
        <v/>
      </c>
      <c r="F13" s="83"/>
      <c r="G13" s="21" t="str">
        <f t="shared" si="3"/>
        <v/>
      </c>
      <c r="H13" t="str">
        <f>_xlfn.XLOOKUP(A13,Admin!$A$2:$A$601,Admin!$F$2:$F$601,"",0)</f>
        <v/>
      </c>
      <c r="I13">
        <f>COUNTIF(H$7:H13,H13)</f>
        <v>7</v>
      </c>
      <c r="J13" t="str">
        <f>IF(F13=0,"",IF(I13&lt;2,COUNTIF(I$7:I13,"&lt;2"),0))</f>
        <v/>
      </c>
      <c r="K13" t="str">
        <f t="shared" si="0"/>
        <v/>
      </c>
      <c r="M13" s="45"/>
      <c r="N13" s="45"/>
      <c r="O13" s="45"/>
      <c r="P13" s="45"/>
      <c r="Q13" s="21" t="str">
        <f>IFERROR(VLOOKUP($M13,Admin!$A$2:$F$601,6,FALSE),"")</f>
        <v/>
      </c>
      <c r="R13" s="83"/>
      <c r="S13" s="21" t="str">
        <f t="shared" si="4"/>
        <v/>
      </c>
      <c r="T13" t="str">
        <f>_xlfn.XLOOKUP(M13,Admin!$A$2:$A$601,Admin!$F$2:$F$601,"",0)</f>
        <v/>
      </c>
      <c r="U13">
        <f>COUNTIF(T$7:T13,T13)</f>
        <v>6</v>
      </c>
      <c r="V13" t="str">
        <f>IF(R13=0,"",IF(U13&lt;2,COUNTIF(U$7:U13,"&lt;2"),0))</f>
        <v/>
      </c>
      <c r="W13" t="str">
        <f t="shared" si="1"/>
        <v/>
      </c>
      <c r="Y13" s="45"/>
      <c r="Z13" s="45"/>
      <c r="AA13" s="21" t="str">
        <f>_xlfn.XLOOKUP(Y13,Admin!$A$2:$A$601,Admin!$F$2:$F$601,"",0)</f>
        <v/>
      </c>
      <c r="AB13" s="83"/>
      <c r="AC13" s="21" t="str">
        <f t="shared" si="5"/>
        <v/>
      </c>
      <c r="AD13" t="str">
        <f>_xlfn.XLOOKUP(Y13,Admin!$A$2:$A$601,Admin!$F$2:$F$601,"",0)</f>
        <v/>
      </c>
      <c r="AE13">
        <f>COUNTIF(AD$7:AD13,AD13)</f>
        <v>5</v>
      </c>
      <c r="AF13" t="str">
        <f>IF(AB13=0,"",IF(AE13&lt;2,COUNTIF(AE$7:AE13,"&lt;2"),0))</f>
        <v/>
      </c>
      <c r="AG13" t="str">
        <f t="shared" si="2"/>
        <v/>
      </c>
    </row>
    <row r="14" spans="1:33" x14ac:dyDescent="0.35">
      <c r="A14" s="45"/>
      <c r="B14" s="45"/>
      <c r="C14" s="45"/>
      <c r="D14" s="45"/>
      <c r="E14" s="21" t="str">
        <f>IFERROR(VLOOKUP($M14,Admin!$A$2:$F$601,6,FALSE),"")</f>
        <v/>
      </c>
      <c r="F14" s="83"/>
      <c r="G14" s="21" t="str">
        <f t="shared" si="3"/>
        <v/>
      </c>
      <c r="H14" t="str">
        <f>_xlfn.XLOOKUP(A14,Admin!$A$2:$A$601,Admin!$F$2:$F$601,"",0)</f>
        <v/>
      </c>
      <c r="I14">
        <f>COUNTIF(H$7:H14,H14)</f>
        <v>8</v>
      </c>
      <c r="J14" t="str">
        <f>IF(F14=0,"",IF(I14&lt;2,COUNTIF(I$7:I14,"&lt;2"),0))</f>
        <v/>
      </c>
      <c r="K14" t="str">
        <f t="shared" si="0"/>
        <v/>
      </c>
      <c r="M14" s="45"/>
      <c r="N14" s="45"/>
      <c r="O14" s="45"/>
      <c r="P14" s="45"/>
      <c r="Q14" s="21" t="str">
        <f>IFERROR(VLOOKUP($M14,Admin!$A$2:$F$601,6,FALSE),"")</f>
        <v/>
      </c>
      <c r="R14" s="83"/>
      <c r="S14" s="21" t="str">
        <f t="shared" si="4"/>
        <v/>
      </c>
      <c r="T14" t="str">
        <f>_xlfn.XLOOKUP(M14,Admin!$A$2:$A$601,Admin!$F$2:$F$601,"",0)</f>
        <v/>
      </c>
      <c r="U14">
        <f>COUNTIF(T$7:T14,T14)</f>
        <v>7</v>
      </c>
      <c r="V14" t="str">
        <f>IF(R14=0,"",IF(U14&lt;2,COUNTIF(U$7:U14,"&lt;2"),0))</f>
        <v/>
      </c>
      <c r="W14" t="str">
        <f t="shared" si="1"/>
        <v/>
      </c>
      <c r="Y14" s="45"/>
      <c r="Z14" s="45"/>
      <c r="AA14" s="21" t="str">
        <f>_xlfn.XLOOKUP(Y14,Admin!$A$2:$A$601,Admin!$F$2:$F$601,"",0)</f>
        <v/>
      </c>
      <c r="AB14" s="83"/>
      <c r="AC14" s="21" t="str">
        <f t="shared" si="5"/>
        <v/>
      </c>
      <c r="AD14" t="str">
        <f>_xlfn.XLOOKUP(Y14,Admin!$A$2:$A$601,Admin!$F$2:$F$601,"",0)</f>
        <v/>
      </c>
      <c r="AE14">
        <f>COUNTIF(AD$7:AD14,AD14)</f>
        <v>6</v>
      </c>
      <c r="AF14" t="str">
        <f>IF(AB14=0,"",IF(AE14&lt;2,COUNTIF(AE$7:AE14,"&lt;2"),0))</f>
        <v/>
      </c>
      <c r="AG14" t="str">
        <f t="shared" si="2"/>
        <v/>
      </c>
    </row>
    <row r="15" spans="1:33" x14ac:dyDescent="0.35">
      <c r="A15" s="45"/>
      <c r="B15" s="45"/>
      <c r="C15" s="45"/>
      <c r="D15" s="45"/>
      <c r="E15" s="21" t="str">
        <f>IFERROR(VLOOKUP($M15,Admin!$A$2:$F$601,6,FALSE),"")</f>
        <v/>
      </c>
      <c r="F15" s="83"/>
      <c r="G15" s="21" t="str">
        <f t="shared" si="3"/>
        <v/>
      </c>
      <c r="H15" t="str">
        <f>_xlfn.XLOOKUP(A15,Admin!$A$2:$A$601,Admin!$F$2:$F$601,"",0)</f>
        <v/>
      </c>
      <c r="I15">
        <f>COUNTIF(H$7:H15,H15)</f>
        <v>9</v>
      </c>
      <c r="J15" t="str">
        <f>IF(F15=0,"",IF(I15&lt;2,COUNTIF(I$7:I15,"&lt;2"),0))</f>
        <v/>
      </c>
      <c r="K15" t="str">
        <f t="shared" si="0"/>
        <v/>
      </c>
      <c r="M15" s="45"/>
      <c r="N15" s="45"/>
      <c r="O15" s="45"/>
      <c r="P15" s="45"/>
      <c r="Q15" s="21" t="str">
        <f>IFERROR(VLOOKUP($M15,Admin!$A$2:$F$601,6,FALSE),"")</f>
        <v/>
      </c>
      <c r="R15" s="83"/>
      <c r="S15" s="21" t="str">
        <f t="shared" si="4"/>
        <v/>
      </c>
      <c r="T15" t="str">
        <f>_xlfn.XLOOKUP(M15,Admin!$A$2:$A$601,Admin!$F$2:$F$601,"",0)</f>
        <v/>
      </c>
      <c r="U15">
        <f>COUNTIF(T$7:T15,T15)</f>
        <v>8</v>
      </c>
      <c r="V15" t="str">
        <f>IF(R15=0,"",IF(U15&lt;2,COUNTIF(U$7:U15,"&lt;2"),0))</f>
        <v/>
      </c>
      <c r="W15" t="str">
        <f t="shared" si="1"/>
        <v/>
      </c>
      <c r="Y15" s="45"/>
      <c r="Z15" s="45"/>
      <c r="AA15" s="21" t="str">
        <f>_xlfn.XLOOKUP(Y15,Admin!$A$2:$A$601,Admin!$F$2:$F$601,"",0)</f>
        <v/>
      </c>
      <c r="AB15" s="83"/>
      <c r="AC15" s="21" t="str">
        <f t="shared" si="5"/>
        <v/>
      </c>
      <c r="AD15" t="str">
        <f>_xlfn.XLOOKUP(Y15,Admin!$A$2:$A$601,Admin!$F$2:$F$601,"",0)</f>
        <v/>
      </c>
      <c r="AE15">
        <f>COUNTIF(AD$7:AD15,AD15)</f>
        <v>7</v>
      </c>
      <c r="AF15" t="str">
        <f>IF(AB15=0,"",IF(AE15&lt;2,COUNTIF(AE$7:AE15,"&lt;2"),0))</f>
        <v/>
      </c>
      <c r="AG15" t="str">
        <f t="shared" si="2"/>
        <v/>
      </c>
    </row>
    <row r="16" spans="1:33" x14ac:dyDescent="0.35">
      <c r="A16" s="45"/>
      <c r="B16" s="45"/>
      <c r="C16" s="45"/>
      <c r="D16" s="45"/>
      <c r="E16" s="21" t="str">
        <f>IFERROR(VLOOKUP($M16,Admin!$A$2:$F$601,6,FALSE),"")</f>
        <v/>
      </c>
      <c r="F16" s="83"/>
      <c r="G16" s="21" t="str">
        <f t="shared" si="3"/>
        <v/>
      </c>
      <c r="H16" t="str">
        <f>_xlfn.XLOOKUP(A16,Admin!$A$2:$A$601,Admin!$F$2:$F$601,"",0)</f>
        <v/>
      </c>
      <c r="I16">
        <f>COUNTIF(H$7:H16,H16)</f>
        <v>10</v>
      </c>
      <c r="J16" t="str">
        <f>IF(F16=0,"",IF(I16&lt;2,COUNTIF(I$7:I16,"&lt;2"),0))</f>
        <v/>
      </c>
      <c r="K16" t="str">
        <f t="shared" si="0"/>
        <v/>
      </c>
      <c r="M16" s="45"/>
      <c r="N16" s="45"/>
      <c r="O16" s="45"/>
      <c r="P16" s="45"/>
      <c r="Q16" s="21" t="str">
        <f>IFERROR(VLOOKUP($M16,Admin!$A$2:$F$601,6,FALSE),"")</f>
        <v/>
      </c>
      <c r="R16" s="83"/>
      <c r="S16" s="21" t="str">
        <f t="shared" si="4"/>
        <v/>
      </c>
      <c r="T16" t="str">
        <f>_xlfn.XLOOKUP(M16,Admin!$A$2:$A$601,Admin!$F$2:$F$601,"",0)</f>
        <v/>
      </c>
      <c r="U16">
        <f>COUNTIF(T$7:T16,T16)</f>
        <v>9</v>
      </c>
      <c r="V16" t="str">
        <f>IF(R16=0,"",IF(U16&lt;2,COUNTIF(U$7:U16,"&lt;2"),0))</f>
        <v/>
      </c>
      <c r="W16" t="str">
        <f t="shared" si="1"/>
        <v/>
      </c>
      <c r="Y16" s="45"/>
      <c r="Z16" s="45"/>
      <c r="AA16" s="21" t="str">
        <f>_xlfn.XLOOKUP(Y16,Admin!$A$2:$A$601,Admin!$F$2:$F$601,"",0)</f>
        <v/>
      </c>
      <c r="AB16" s="83"/>
      <c r="AC16" s="21" t="str">
        <f t="shared" si="5"/>
        <v/>
      </c>
      <c r="AD16" t="str">
        <f>_xlfn.XLOOKUP(Y16,Admin!$A$2:$A$601,Admin!$F$2:$F$601,"",0)</f>
        <v/>
      </c>
      <c r="AE16">
        <f>COUNTIF(AD$7:AD16,AD16)</f>
        <v>8</v>
      </c>
      <c r="AF16" t="str">
        <f>IF(AB16=0,"",IF(AE16&lt;2,COUNTIF(AE$7:AE16,"&lt;2"),0))</f>
        <v/>
      </c>
      <c r="AG16" t="str">
        <f t="shared" si="2"/>
        <v/>
      </c>
    </row>
    <row r="17" spans="1:33" x14ac:dyDescent="0.35">
      <c r="A17" s="45"/>
      <c r="B17" s="45"/>
      <c r="C17" s="45"/>
      <c r="D17" s="45"/>
      <c r="E17" s="21" t="str">
        <f>IFERROR(VLOOKUP($M17,Admin!$A$2:$F$601,6,FALSE),"")</f>
        <v/>
      </c>
      <c r="F17" s="83"/>
      <c r="G17" s="21" t="str">
        <f t="shared" si="3"/>
        <v/>
      </c>
      <c r="H17" t="str">
        <f>_xlfn.XLOOKUP(A17,Admin!$A$2:$A$601,Admin!$F$2:$F$601,"",0)</f>
        <v/>
      </c>
      <c r="I17">
        <f>COUNTIF(H$7:H17,H17)</f>
        <v>11</v>
      </c>
      <c r="J17" t="str">
        <f>IF(F17=0,"",IF(I17&lt;2,COUNTIF(I$7:I17,"&lt;2"),0))</f>
        <v/>
      </c>
      <c r="K17" t="str">
        <f t="shared" si="0"/>
        <v/>
      </c>
      <c r="M17" s="45"/>
      <c r="N17" s="45"/>
      <c r="O17" s="45"/>
      <c r="P17" s="45"/>
      <c r="Q17" s="21" t="str">
        <f>IFERROR(VLOOKUP($M17,Admin!$A$2:$F$601,6,FALSE),"")</f>
        <v/>
      </c>
      <c r="R17" s="83"/>
      <c r="S17" s="21" t="str">
        <f t="shared" si="4"/>
        <v/>
      </c>
      <c r="T17" t="str">
        <f>_xlfn.XLOOKUP(M17,Admin!$A$2:$A$601,Admin!$F$2:$F$601,"",0)</f>
        <v/>
      </c>
      <c r="U17">
        <f>COUNTIF(T$7:T17,T17)</f>
        <v>10</v>
      </c>
      <c r="V17" t="str">
        <f>IF(R17=0,"",IF(U17&lt;2,COUNTIF(U$7:U17,"&lt;2"),0))</f>
        <v/>
      </c>
      <c r="W17" t="str">
        <f t="shared" si="1"/>
        <v/>
      </c>
      <c r="Y17" s="45"/>
      <c r="Z17" s="45"/>
      <c r="AA17" s="21" t="str">
        <f>_xlfn.XLOOKUP(Y17,Admin!$A$2:$A$601,Admin!$F$2:$F$601,"",0)</f>
        <v/>
      </c>
      <c r="AB17" s="83"/>
      <c r="AC17" s="21" t="str">
        <f t="shared" si="5"/>
        <v/>
      </c>
      <c r="AD17" t="str">
        <f>_xlfn.XLOOKUP(Y17,Admin!$A$2:$A$601,Admin!$F$2:$F$601,"",0)</f>
        <v/>
      </c>
      <c r="AE17">
        <f>COUNTIF(AD$7:AD17,AD17)</f>
        <v>9</v>
      </c>
      <c r="AF17" t="str">
        <f>IF(AB17=0,"",IF(AE17&lt;2,COUNTIF(AE$7:AE17,"&lt;2"),0))</f>
        <v/>
      </c>
      <c r="AG17" t="str">
        <f t="shared" si="2"/>
        <v/>
      </c>
    </row>
    <row r="18" spans="1:33" x14ac:dyDescent="0.35">
      <c r="A18" s="45"/>
      <c r="B18" s="45"/>
      <c r="C18" s="45"/>
      <c r="D18" s="45"/>
      <c r="E18" s="21" t="str">
        <f>IFERROR(VLOOKUP($M18,Admin!$A$2:$F$601,6,FALSE),"")</f>
        <v/>
      </c>
      <c r="F18" s="83"/>
      <c r="G18" s="21" t="str">
        <f t="shared" si="3"/>
        <v/>
      </c>
      <c r="H18" t="str">
        <f>_xlfn.XLOOKUP(A18,Admin!$A$2:$A$601,Admin!$F$2:$F$601,"",0)</f>
        <v/>
      </c>
      <c r="I18">
        <f>COUNTIF(H$7:H18,H18)</f>
        <v>12</v>
      </c>
      <c r="J18" t="str">
        <f>IF(F18=0,"",IF(I18&lt;2,COUNTIF(I$7:I18,"&lt;2"),0))</f>
        <v/>
      </c>
      <c r="K18" t="str">
        <f t="shared" si="0"/>
        <v/>
      </c>
      <c r="M18" s="45"/>
      <c r="N18" s="45"/>
      <c r="O18" s="45"/>
      <c r="P18" s="45"/>
      <c r="Q18" s="21" t="str">
        <f>IFERROR(VLOOKUP($M18,Admin!$A$2:$F$601,6,FALSE),"")</f>
        <v/>
      </c>
      <c r="R18" s="83"/>
      <c r="S18" s="21" t="str">
        <f t="shared" si="4"/>
        <v/>
      </c>
      <c r="T18" t="str">
        <f>_xlfn.XLOOKUP(M18,Admin!$A$2:$A$601,Admin!$F$2:$F$601,"",0)</f>
        <v/>
      </c>
      <c r="U18">
        <f>COUNTIF(T$7:T18,T18)</f>
        <v>11</v>
      </c>
      <c r="V18" t="str">
        <f>IF(R18=0,"",IF(U18&lt;2,COUNTIF(U$7:U18,"&lt;2"),0))</f>
        <v/>
      </c>
      <c r="W18" t="str">
        <f t="shared" si="1"/>
        <v/>
      </c>
      <c r="Y18" s="45"/>
      <c r="Z18" s="45"/>
      <c r="AA18" s="21" t="str">
        <f>_xlfn.XLOOKUP(Y18,Admin!$A$2:$A$601,Admin!$F$2:$F$601,"",0)</f>
        <v/>
      </c>
      <c r="AB18" s="83"/>
      <c r="AC18" s="21" t="str">
        <f t="shared" si="5"/>
        <v/>
      </c>
      <c r="AD18" t="str">
        <f>_xlfn.XLOOKUP(Y18,Admin!$A$2:$A$601,Admin!$F$2:$F$601,"",0)</f>
        <v/>
      </c>
      <c r="AE18">
        <f>COUNTIF(AD$7:AD18,AD18)</f>
        <v>10</v>
      </c>
      <c r="AF18" t="str">
        <f>IF(AB18=0,"",IF(AE18&lt;2,COUNTIF(AE$7:AE18,"&lt;2"),0))</f>
        <v/>
      </c>
      <c r="AG18" t="str">
        <f t="shared" si="2"/>
        <v/>
      </c>
    </row>
    <row r="19" spans="1:33" x14ac:dyDescent="0.35">
      <c r="A19" s="45"/>
      <c r="B19" s="45"/>
      <c r="C19" s="45"/>
      <c r="D19" s="45"/>
      <c r="E19" s="21" t="str">
        <f>IFERROR(VLOOKUP($M19,Admin!$A$2:$F$601,6,FALSE),"")</f>
        <v/>
      </c>
      <c r="F19" s="83"/>
      <c r="G19" s="21" t="str">
        <f t="shared" si="3"/>
        <v/>
      </c>
      <c r="H19" t="str">
        <f>_xlfn.XLOOKUP(A19,Admin!$A$2:$A$601,Admin!$F$2:$F$601,"",0)</f>
        <v/>
      </c>
      <c r="I19">
        <f>COUNTIF(H$7:H19,H19)</f>
        <v>13</v>
      </c>
      <c r="J19" t="str">
        <f>IF(F19=0,"",IF(I19&lt;2,COUNTIF(I$7:I19,"&lt;2"),0))</f>
        <v/>
      </c>
      <c r="K19" t="str">
        <f t="shared" si="0"/>
        <v/>
      </c>
      <c r="M19" s="45"/>
      <c r="N19" s="45"/>
      <c r="O19" s="45"/>
      <c r="P19" s="45"/>
      <c r="Q19" s="21" t="str">
        <f>IFERROR(VLOOKUP($M19,Admin!$A$2:$F$601,6,FALSE),"")</f>
        <v/>
      </c>
      <c r="R19" s="83"/>
      <c r="S19" s="21" t="str">
        <f t="shared" si="4"/>
        <v/>
      </c>
      <c r="T19" t="str">
        <f>_xlfn.XLOOKUP(M19,Admin!$A$2:$A$601,Admin!$F$2:$F$601,"",0)</f>
        <v/>
      </c>
      <c r="U19">
        <f>COUNTIF(T$7:T19,T19)</f>
        <v>12</v>
      </c>
      <c r="V19" t="str">
        <f>IF(R19=0,"",IF(U19&lt;2,COUNTIF(U$7:U19,"&lt;2"),0))</f>
        <v/>
      </c>
      <c r="W19" t="str">
        <f t="shared" si="1"/>
        <v/>
      </c>
      <c r="Y19" s="45"/>
      <c r="Z19" s="45"/>
      <c r="AA19" s="21" t="str">
        <f>_xlfn.XLOOKUP(Y19,Admin!$A$2:$A$601,Admin!$F$2:$F$601,"",0)</f>
        <v/>
      </c>
      <c r="AB19" s="83"/>
      <c r="AC19" s="21" t="str">
        <f t="shared" si="5"/>
        <v/>
      </c>
      <c r="AD19" t="str">
        <f>_xlfn.XLOOKUP(Y19,Admin!$A$2:$A$601,Admin!$F$2:$F$601,"",0)</f>
        <v/>
      </c>
      <c r="AE19">
        <f>COUNTIF(AD$7:AD19,AD19)</f>
        <v>11</v>
      </c>
      <c r="AF19" t="str">
        <f>IF(AB19=0,"",IF(AE19&lt;2,COUNTIF(AE$7:AE19,"&lt;2"),0))</f>
        <v/>
      </c>
      <c r="AG19" t="str">
        <f t="shared" si="2"/>
        <v/>
      </c>
    </row>
    <row r="20" spans="1:33" x14ac:dyDescent="0.35">
      <c r="A20" s="45"/>
      <c r="B20" s="45"/>
      <c r="C20" s="45"/>
      <c r="D20" s="45"/>
      <c r="E20" s="21" t="str">
        <f>IFERROR(VLOOKUP($M20,Admin!$A$2:$F$601,6,FALSE),"")</f>
        <v/>
      </c>
      <c r="F20" s="83"/>
      <c r="G20" s="21" t="str">
        <f t="shared" si="3"/>
        <v/>
      </c>
      <c r="H20" t="str">
        <f>_xlfn.XLOOKUP(A20,Admin!$A$2:$A$601,Admin!$F$2:$F$601,"",0)</f>
        <v/>
      </c>
      <c r="I20">
        <f>COUNTIF(H$7:H20,H20)</f>
        <v>14</v>
      </c>
      <c r="J20" t="str">
        <f>IF(F20=0,"",IF(I20&lt;2,COUNTIF(I$7:I20,"&lt;2"),0))</f>
        <v/>
      </c>
      <c r="K20" t="str">
        <f t="shared" si="0"/>
        <v/>
      </c>
      <c r="M20" s="45"/>
      <c r="N20" s="45"/>
      <c r="O20" s="45"/>
      <c r="P20" s="45"/>
      <c r="Q20" s="21" t="str">
        <f>IFERROR(VLOOKUP($M20,Admin!$A$2:$F$601,6,FALSE),"")</f>
        <v/>
      </c>
      <c r="R20" s="83"/>
      <c r="S20" s="21" t="str">
        <f t="shared" si="4"/>
        <v/>
      </c>
      <c r="T20" t="str">
        <f>_xlfn.XLOOKUP(M20,Admin!$A$2:$A$601,Admin!$F$2:$F$601,"",0)</f>
        <v/>
      </c>
      <c r="U20">
        <f>COUNTIF(T$7:T20,T20)</f>
        <v>13</v>
      </c>
      <c r="V20" t="str">
        <f>IF(R20=0,"",IF(U20&lt;2,COUNTIF(U$7:U20,"&lt;2"),0))</f>
        <v/>
      </c>
      <c r="W20" t="str">
        <f t="shared" si="1"/>
        <v/>
      </c>
      <c r="Y20" s="45"/>
      <c r="Z20" s="45"/>
      <c r="AA20" s="21" t="str">
        <f>_xlfn.XLOOKUP(Y20,Admin!$A$2:$A$601,Admin!$F$2:$F$601,"",0)</f>
        <v/>
      </c>
      <c r="AB20" s="83"/>
      <c r="AC20" s="21" t="str">
        <f t="shared" si="5"/>
        <v/>
      </c>
      <c r="AD20" t="str">
        <f>_xlfn.XLOOKUP(Y20,Admin!$A$2:$A$601,Admin!$F$2:$F$601,"",0)</f>
        <v/>
      </c>
      <c r="AE20">
        <f>COUNTIF(AD$7:AD20,AD20)</f>
        <v>12</v>
      </c>
      <c r="AF20" t="str">
        <f>IF(AB20=0,"",IF(AE20&lt;2,COUNTIF(AE$7:AE20,"&lt;2"),0))</f>
        <v/>
      </c>
      <c r="AG20" t="str">
        <f t="shared" si="2"/>
        <v/>
      </c>
    </row>
    <row r="21" spans="1:33" x14ac:dyDescent="0.35">
      <c r="A21" s="45"/>
      <c r="B21" s="45"/>
      <c r="C21" s="45"/>
      <c r="D21" s="45"/>
      <c r="E21" s="21" t="str">
        <f>IFERROR(VLOOKUP($M21,Admin!$A$2:$F$601,6,FALSE),"")</f>
        <v/>
      </c>
      <c r="F21" s="83"/>
      <c r="G21" s="21" t="str">
        <f t="shared" si="3"/>
        <v/>
      </c>
      <c r="H21" t="str">
        <f>_xlfn.XLOOKUP(A21,Admin!$A$2:$A$601,Admin!$F$2:$F$601,"",0)</f>
        <v/>
      </c>
      <c r="M21" s="45"/>
      <c r="N21" s="45"/>
      <c r="O21" s="45"/>
      <c r="P21" s="45"/>
      <c r="Q21" s="21" t="str">
        <f>IFERROR(VLOOKUP($M21,Admin!$A$2:$F$601,6,FALSE),"")</f>
        <v/>
      </c>
      <c r="R21" s="83"/>
      <c r="S21" s="21" t="str">
        <f t="shared" si="4"/>
        <v/>
      </c>
      <c r="T21" t="str">
        <f>_xlfn.XLOOKUP(M21,Admin!$A$2:$A$601,Admin!$F$2:$F$601,"",0)</f>
        <v/>
      </c>
      <c r="Y21" s="45"/>
      <c r="Z21" s="45"/>
      <c r="AA21" s="21" t="str">
        <f>_xlfn.XLOOKUP(Y21,Admin!$A$2:$A$601,Admin!$F$2:$F$601,"",0)</f>
        <v/>
      </c>
      <c r="AB21" s="83"/>
      <c r="AC21" s="21" t="str">
        <f t="shared" si="5"/>
        <v/>
      </c>
      <c r="AD21" t="str">
        <f>_xlfn.XLOOKUP(Y21,Admin!$A$2:$A$601,Admin!$F$2:$F$601,"",0)</f>
        <v/>
      </c>
    </row>
    <row r="22" spans="1:33" x14ac:dyDescent="0.35">
      <c r="A22" s="45"/>
      <c r="B22" s="45"/>
      <c r="C22" s="45"/>
      <c r="D22" s="45"/>
      <c r="E22" s="21" t="str">
        <f>IFERROR(VLOOKUP($M22,Admin!$A$2:$F$601,6,FALSE),"")</f>
        <v/>
      </c>
      <c r="F22" s="83"/>
      <c r="G22" s="21" t="str">
        <f t="shared" si="3"/>
        <v/>
      </c>
      <c r="H22" t="str">
        <f>_xlfn.XLOOKUP(A22,Admin!$A$2:$A$601,Admin!$F$2:$F$601,"",0)</f>
        <v/>
      </c>
      <c r="M22" s="45"/>
      <c r="N22" s="45"/>
      <c r="O22" s="45"/>
      <c r="P22" s="45"/>
      <c r="Q22" s="21" t="str">
        <f>IFERROR(VLOOKUP($M22,Admin!$A$2:$F$601,6,FALSE),"")</f>
        <v/>
      </c>
      <c r="R22" s="83"/>
      <c r="S22" s="21" t="str">
        <f t="shared" si="4"/>
        <v/>
      </c>
      <c r="T22" t="str">
        <f>_xlfn.XLOOKUP(M22,Admin!$A$2:$A$601,Admin!$F$2:$F$601,"",0)</f>
        <v/>
      </c>
      <c r="Y22" s="45"/>
      <c r="Z22" s="45"/>
      <c r="AA22" s="21" t="str">
        <f>_xlfn.XLOOKUP(Y22,Admin!$A$2:$A$601,Admin!$F$2:$F$601,"",0)</f>
        <v/>
      </c>
      <c r="AB22" s="83"/>
      <c r="AC22" s="21" t="str">
        <f t="shared" si="5"/>
        <v/>
      </c>
      <c r="AD22" t="str">
        <f>_xlfn.XLOOKUP(Y22,Admin!$A$2:$A$601,Admin!$F$2:$F$601,"",0)</f>
        <v/>
      </c>
    </row>
    <row r="23" spans="1:33" x14ac:dyDescent="0.35">
      <c r="A23" s="45"/>
      <c r="B23" s="45"/>
      <c r="C23" s="45"/>
      <c r="D23" s="45"/>
      <c r="E23" s="21" t="str">
        <f>IFERROR(VLOOKUP($M23,Admin!$A$2:$F$601,6,FALSE),"")</f>
        <v/>
      </c>
      <c r="F23" s="83"/>
      <c r="G23" s="21" t="str">
        <f t="shared" si="3"/>
        <v/>
      </c>
      <c r="H23" t="str">
        <f>_xlfn.XLOOKUP(A23,Admin!$A$2:$A$601,Admin!$F$2:$F$601,"",0)</f>
        <v/>
      </c>
      <c r="M23" s="45"/>
      <c r="N23" s="45"/>
      <c r="O23" s="45"/>
      <c r="P23" s="45"/>
      <c r="Q23" s="21" t="str">
        <f>IFERROR(VLOOKUP($M23,Admin!$A$2:$F$601,6,FALSE),"")</f>
        <v/>
      </c>
      <c r="R23" s="83"/>
      <c r="S23" s="21" t="str">
        <f t="shared" si="4"/>
        <v/>
      </c>
      <c r="T23" t="str">
        <f>_xlfn.XLOOKUP(M23,Admin!$A$2:$A$601,Admin!$F$2:$F$601,"",0)</f>
        <v/>
      </c>
      <c r="Y23" s="45"/>
      <c r="Z23" s="45"/>
      <c r="AA23" s="21" t="str">
        <f>_xlfn.XLOOKUP(Y23,Admin!$A$2:$A$601,Admin!$F$2:$F$601,"",0)</f>
        <v/>
      </c>
      <c r="AB23" s="83"/>
      <c r="AC23" s="21" t="str">
        <f t="shared" si="5"/>
        <v/>
      </c>
      <c r="AD23" t="str">
        <f>_xlfn.XLOOKUP(Y23,Admin!$A$2:$A$601,Admin!$F$2:$F$601,"",0)</f>
        <v/>
      </c>
    </row>
    <row r="24" spans="1:33" x14ac:dyDescent="0.35">
      <c r="A24" s="45"/>
      <c r="B24" s="45"/>
      <c r="C24" s="45"/>
      <c r="D24" s="45"/>
      <c r="E24" s="21" t="str">
        <f>IFERROR(VLOOKUP($M24,Admin!$A$2:$F$601,6,FALSE),"")</f>
        <v/>
      </c>
      <c r="F24" s="83"/>
      <c r="G24" s="21" t="str">
        <f t="shared" si="3"/>
        <v/>
      </c>
      <c r="H24" t="str">
        <f>_xlfn.XLOOKUP(A24,Admin!$A$2:$A$601,Admin!$F$2:$F$601,"",0)</f>
        <v/>
      </c>
      <c r="M24" s="45"/>
      <c r="N24" s="45"/>
      <c r="O24" s="45"/>
      <c r="P24" s="45"/>
      <c r="Q24" s="21" t="str">
        <f>IFERROR(VLOOKUP($M24,Admin!$A$2:$F$601,6,FALSE),"")</f>
        <v/>
      </c>
      <c r="R24" s="83"/>
      <c r="S24" s="21" t="str">
        <f t="shared" si="4"/>
        <v/>
      </c>
      <c r="T24" t="str">
        <f>_xlfn.XLOOKUP(M24,Admin!$A$2:$A$601,Admin!$F$2:$F$601,"",0)</f>
        <v/>
      </c>
      <c r="Y24" s="45"/>
      <c r="Z24" s="45"/>
      <c r="AA24" s="21" t="str">
        <f>_xlfn.XLOOKUP(Y24,Admin!$A$2:$A$601,Admin!$F$2:$F$601,"",0)</f>
        <v/>
      </c>
      <c r="AB24" s="83"/>
      <c r="AC24" s="21" t="str">
        <f t="shared" si="5"/>
        <v/>
      </c>
      <c r="AD24" t="str">
        <f>_xlfn.XLOOKUP(Y24,Admin!$A$2:$A$601,Admin!$F$2:$F$601,"",0)</f>
        <v/>
      </c>
    </row>
    <row r="25" spans="1:33" x14ac:dyDescent="0.35">
      <c r="A25" s="45"/>
      <c r="B25" s="45"/>
      <c r="C25" s="45"/>
      <c r="D25" s="45"/>
      <c r="E25" s="21" t="str">
        <f>IFERROR(VLOOKUP($M25,Admin!$A$2:$F$601,6,FALSE),"")</f>
        <v/>
      </c>
      <c r="F25" s="83"/>
      <c r="G25" s="21" t="str">
        <f t="shared" si="3"/>
        <v/>
      </c>
      <c r="H25" t="str">
        <f>_xlfn.XLOOKUP(A25,Admin!$A$2:$A$601,Admin!$F$2:$F$601,"",0)</f>
        <v/>
      </c>
      <c r="M25" s="45"/>
      <c r="N25" s="45"/>
      <c r="O25" s="45"/>
      <c r="P25" s="45"/>
      <c r="Q25" s="21" t="str">
        <f>IFERROR(VLOOKUP($M25,Admin!$A$2:$F$601,6,FALSE),"")</f>
        <v/>
      </c>
      <c r="R25" s="83"/>
      <c r="S25" s="21" t="str">
        <f t="shared" si="4"/>
        <v/>
      </c>
      <c r="T25" t="str">
        <f>_xlfn.XLOOKUP(M25,Admin!$A$2:$A$601,Admin!$F$2:$F$601,"",0)</f>
        <v/>
      </c>
      <c r="Y25" s="45"/>
      <c r="Z25" s="45"/>
      <c r="AA25" s="21" t="str">
        <f>_xlfn.XLOOKUP(Y25,Admin!$A$2:$A$601,Admin!$F$2:$F$601,"",0)</f>
        <v/>
      </c>
      <c r="AB25" s="83"/>
      <c r="AC25" s="21" t="str">
        <f t="shared" si="5"/>
        <v/>
      </c>
      <c r="AD25" t="str">
        <f>_xlfn.XLOOKUP(Y25,Admin!$A$2:$A$601,Admin!$F$2:$F$601,"",0)</f>
        <v/>
      </c>
    </row>
    <row r="26" spans="1:33" x14ac:dyDescent="0.35">
      <c r="A26" s="45"/>
      <c r="B26" s="45"/>
      <c r="C26" s="45"/>
      <c r="D26" s="45"/>
      <c r="E26" s="21" t="str">
        <f>IFERROR(VLOOKUP($M26,Admin!$A$2:$F$601,6,FALSE),"")</f>
        <v/>
      </c>
      <c r="F26" s="83"/>
      <c r="G26" s="21" t="str">
        <f t="shared" si="3"/>
        <v/>
      </c>
      <c r="H26" t="str">
        <f>_xlfn.XLOOKUP(A26,Admin!$A$2:$A$601,Admin!$F$2:$F$601,"",0)</f>
        <v/>
      </c>
      <c r="M26" s="45"/>
      <c r="N26" s="45"/>
      <c r="O26" s="45"/>
      <c r="P26" s="45"/>
      <c r="Q26" s="21" t="str">
        <f>IFERROR(VLOOKUP($M26,Admin!$A$2:$F$601,6,FALSE),"")</f>
        <v/>
      </c>
      <c r="R26" s="83"/>
      <c r="S26" s="21" t="str">
        <f t="shared" si="4"/>
        <v/>
      </c>
      <c r="T26" t="str">
        <f>_xlfn.XLOOKUP(M26,Admin!$A$2:$A$601,Admin!$F$2:$F$601,"",0)</f>
        <v/>
      </c>
      <c r="Y26" s="45"/>
      <c r="Z26" s="45"/>
      <c r="AA26" s="21" t="str">
        <f>_xlfn.XLOOKUP(Y26,Admin!$A$2:$A$601,Admin!$F$2:$F$601,"",0)</f>
        <v/>
      </c>
      <c r="AB26" s="83"/>
      <c r="AC26" s="21" t="str">
        <f t="shared" si="5"/>
        <v/>
      </c>
      <c r="AD26" t="str">
        <f>_xlfn.XLOOKUP(Y26,Admin!$A$2:$A$601,Admin!$F$2:$F$601,"",0)</f>
        <v/>
      </c>
    </row>
    <row r="27" spans="1:33" x14ac:dyDescent="0.35">
      <c r="A27" s="45"/>
      <c r="B27" s="45"/>
      <c r="C27" s="45"/>
      <c r="D27" s="45"/>
      <c r="E27" s="21" t="str">
        <f>IFERROR(VLOOKUP($M27,Admin!$A$2:$F$601,6,FALSE),"")</f>
        <v/>
      </c>
      <c r="F27" s="83"/>
      <c r="G27" s="21" t="str">
        <f t="shared" si="3"/>
        <v/>
      </c>
      <c r="H27" t="str">
        <f>_xlfn.XLOOKUP(A27,Admin!$A$2:$A$601,Admin!$F$2:$F$601,"",0)</f>
        <v/>
      </c>
      <c r="M27" s="45"/>
      <c r="N27" s="45"/>
      <c r="O27" s="45"/>
      <c r="P27" s="45"/>
      <c r="Q27" s="21" t="str">
        <f>IFERROR(VLOOKUP($M27,Admin!$A$2:$F$601,6,FALSE),"")</f>
        <v/>
      </c>
      <c r="R27" s="83"/>
      <c r="S27" s="21" t="str">
        <f t="shared" si="4"/>
        <v/>
      </c>
      <c r="T27" t="str">
        <f>_xlfn.XLOOKUP(M27,Admin!$A$2:$A$601,Admin!$F$2:$F$601,"",0)</f>
        <v/>
      </c>
      <c r="Y27" s="45"/>
      <c r="Z27" s="45"/>
      <c r="AA27" s="21" t="str">
        <f>_xlfn.XLOOKUP(Y27,Admin!$A$2:$A$601,Admin!$F$2:$F$601,"",0)</f>
        <v/>
      </c>
      <c r="AB27" s="83"/>
      <c r="AC27" s="21" t="str">
        <f t="shared" si="5"/>
        <v/>
      </c>
      <c r="AD27" t="str">
        <f>_xlfn.XLOOKUP(Y27,Admin!$A$2:$A$601,Admin!$F$2:$F$601,"",0)</f>
        <v/>
      </c>
    </row>
    <row r="28" spans="1:33" x14ac:dyDescent="0.35">
      <c r="A28" s="45"/>
      <c r="B28" s="45"/>
      <c r="C28" s="45"/>
      <c r="D28" s="45"/>
      <c r="E28" s="21" t="str">
        <f>IFERROR(VLOOKUP($M28,Admin!$A$2:$F$601,6,FALSE),"")</f>
        <v/>
      </c>
      <c r="F28" s="83"/>
      <c r="G28" s="21" t="str">
        <f t="shared" si="3"/>
        <v/>
      </c>
      <c r="H28" t="str">
        <f>_xlfn.XLOOKUP(A28,Admin!$A$2:$A$601,Admin!$F$2:$F$601,"",0)</f>
        <v/>
      </c>
      <c r="M28" s="45"/>
      <c r="N28" s="45"/>
      <c r="O28" s="45"/>
      <c r="P28" s="45"/>
      <c r="Q28" s="21" t="str">
        <f>IFERROR(VLOOKUP($M28,Admin!$A$2:$F$601,6,FALSE),"")</f>
        <v/>
      </c>
      <c r="R28" s="83"/>
      <c r="S28" s="21" t="str">
        <f t="shared" si="4"/>
        <v/>
      </c>
      <c r="T28" t="str">
        <f>_xlfn.XLOOKUP(M28,Admin!$A$2:$A$601,Admin!$F$2:$F$601,"",0)</f>
        <v/>
      </c>
      <c r="Y28" s="45"/>
      <c r="Z28" s="45"/>
      <c r="AA28" s="21" t="str">
        <f>_xlfn.XLOOKUP(Y28,Admin!$A$2:$A$601,Admin!$F$2:$F$601,"",0)</f>
        <v/>
      </c>
      <c r="AB28" s="83"/>
      <c r="AC28" s="21" t="str">
        <f t="shared" si="5"/>
        <v/>
      </c>
      <c r="AD28" t="str">
        <f>_xlfn.XLOOKUP(Y28,Admin!$A$2:$A$601,Admin!$F$2:$F$601,"",0)</f>
        <v/>
      </c>
    </row>
    <row r="29" spans="1:33" x14ac:dyDescent="0.35">
      <c r="A29" s="45"/>
      <c r="B29" s="45"/>
      <c r="C29" s="45"/>
      <c r="D29" s="45"/>
      <c r="E29" s="21" t="str">
        <f>IFERROR(VLOOKUP($M29,Admin!$A$2:$F$601,6,FALSE),"")</f>
        <v/>
      </c>
      <c r="F29" s="83"/>
      <c r="G29" s="21" t="str">
        <f t="shared" si="3"/>
        <v/>
      </c>
      <c r="H29" t="str">
        <f>_xlfn.XLOOKUP(A29,Admin!$A$2:$A$601,Admin!$F$2:$F$601,"",0)</f>
        <v/>
      </c>
      <c r="M29" s="45"/>
      <c r="N29" s="45"/>
      <c r="O29" s="45"/>
      <c r="P29" s="45"/>
      <c r="Q29" s="21" t="str">
        <f>IFERROR(VLOOKUP($M29,Admin!$A$2:$F$601,6,FALSE),"")</f>
        <v/>
      </c>
      <c r="R29" s="83"/>
      <c r="S29" s="21" t="str">
        <f t="shared" si="4"/>
        <v/>
      </c>
      <c r="T29" t="str">
        <f>_xlfn.XLOOKUP(M29,Admin!$A$2:$A$601,Admin!$F$2:$F$601,"",0)</f>
        <v/>
      </c>
      <c r="Y29" s="45"/>
      <c r="Z29" s="45"/>
      <c r="AA29" s="21" t="str">
        <f>_xlfn.XLOOKUP(Y29,Admin!$A$2:$A$601,Admin!$F$2:$F$601,"",0)</f>
        <v/>
      </c>
      <c r="AB29" s="83"/>
      <c r="AC29" s="21" t="str">
        <f t="shared" si="5"/>
        <v/>
      </c>
      <c r="AD29" t="str">
        <f>_xlfn.XLOOKUP(Y29,Admin!$A$2:$A$601,Admin!$F$2:$F$601,"",0)</f>
        <v/>
      </c>
    </row>
    <row r="30" spans="1:33" x14ac:dyDescent="0.35">
      <c r="A30" s="45"/>
      <c r="B30" s="45"/>
      <c r="C30" s="45"/>
      <c r="D30" s="45"/>
      <c r="E30" s="21" t="str">
        <f>IFERROR(VLOOKUP($M30,Admin!$A$2:$F$601,6,FALSE),"")</f>
        <v/>
      </c>
      <c r="F30" s="83"/>
      <c r="G30" s="21" t="str">
        <f t="shared" si="3"/>
        <v/>
      </c>
      <c r="H30" t="str">
        <f>_xlfn.XLOOKUP(A30,Admin!$A$2:$A$601,Admin!$F$2:$F$601,"",0)</f>
        <v/>
      </c>
      <c r="M30" s="45"/>
      <c r="N30" s="45"/>
      <c r="O30" s="45"/>
      <c r="P30" s="45"/>
      <c r="Q30" s="21" t="str">
        <f>IFERROR(VLOOKUP($M30,Admin!$A$2:$F$601,6,FALSE),"")</f>
        <v/>
      </c>
      <c r="R30" s="83"/>
      <c r="S30" s="21" t="str">
        <f t="shared" si="4"/>
        <v/>
      </c>
      <c r="T30" t="str">
        <f>_xlfn.XLOOKUP(M30,Admin!$A$2:$A$601,Admin!$F$2:$F$601,"",0)</f>
        <v/>
      </c>
      <c r="Y30" s="45"/>
      <c r="Z30" s="45"/>
      <c r="AA30" s="21" t="str">
        <f>_xlfn.XLOOKUP(Y30,Admin!$A$2:$A$601,Admin!$F$2:$F$601,"",0)</f>
        <v/>
      </c>
      <c r="AB30" s="83"/>
      <c r="AC30" s="21" t="str">
        <f t="shared" si="5"/>
        <v/>
      </c>
      <c r="AD30" t="str">
        <f>_xlfn.XLOOKUP(Y30,Admin!$A$2:$A$601,Admin!$F$2:$F$601,"",0)</f>
        <v/>
      </c>
    </row>
    <row r="31" spans="1:33" x14ac:dyDescent="0.35">
      <c r="A31" s="45"/>
      <c r="B31" s="45"/>
      <c r="C31" s="45"/>
      <c r="D31" s="45"/>
      <c r="E31" s="21" t="str">
        <f>IFERROR(VLOOKUP($M31,Admin!$A$2:$F$601,6,FALSE),"")</f>
        <v/>
      </c>
      <c r="F31" s="83"/>
      <c r="G31" s="21" t="str">
        <f t="shared" si="3"/>
        <v/>
      </c>
      <c r="H31" t="str">
        <f>_xlfn.XLOOKUP(A31,Admin!$A$2:$A$601,Admin!$F$2:$F$601,"",0)</f>
        <v/>
      </c>
      <c r="M31" s="45"/>
      <c r="N31" s="45"/>
      <c r="O31" s="45"/>
      <c r="P31" s="45"/>
      <c r="Q31" s="21" t="str">
        <f>IFERROR(VLOOKUP($M31,Admin!$A$2:$F$601,6,FALSE),"")</f>
        <v/>
      </c>
      <c r="R31" s="83"/>
      <c r="S31" s="21" t="str">
        <f t="shared" si="4"/>
        <v/>
      </c>
      <c r="T31" t="str">
        <f>_xlfn.XLOOKUP(M31,Admin!$A$2:$A$601,Admin!$F$2:$F$601,"",0)</f>
        <v/>
      </c>
      <c r="Y31" s="45"/>
      <c r="Z31" s="45"/>
      <c r="AA31" s="21" t="str">
        <f>_xlfn.XLOOKUP(Y31,Admin!$A$2:$A$601,Admin!$F$2:$F$601,"",0)</f>
        <v/>
      </c>
      <c r="AB31" s="83"/>
      <c r="AC31" s="21" t="str">
        <f t="shared" si="5"/>
        <v/>
      </c>
      <c r="AD31" t="str">
        <f>_xlfn.XLOOKUP(Y31,Admin!$A$2:$A$601,Admin!$F$2:$F$601,"",0)</f>
        <v/>
      </c>
    </row>
    <row r="32" spans="1:33" x14ac:dyDescent="0.35">
      <c r="A32" s="45"/>
      <c r="B32" s="45"/>
      <c r="C32" s="45"/>
      <c r="D32" s="45"/>
      <c r="E32" s="21" t="str">
        <f>IFERROR(VLOOKUP($M32,Admin!$A$2:$F$601,6,FALSE),"")</f>
        <v/>
      </c>
      <c r="F32" s="83"/>
      <c r="G32" s="21" t="str">
        <f t="shared" si="3"/>
        <v/>
      </c>
      <c r="H32" t="str">
        <f>_xlfn.XLOOKUP(A32,Admin!$A$2:$A$601,Admin!$F$2:$F$601,"",0)</f>
        <v/>
      </c>
      <c r="M32" s="45"/>
      <c r="N32" s="45"/>
      <c r="O32" s="45"/>
      <c r="P32" s="45"/>
      <c r="Q32" s="21" t="str">
        <f>IFERROR(VLOOKUP($M32,Admin!$A$2:$F$601,6,FALSE),"")</f>
        <v/>
      </c>
      <c r="R32" s="83"/>
      <c r="S32" s="21" t="str">
        <f t="shared" si="4"/>
        <v/>
      </c>
      <c r="T32" t="str">
        <f>_xlfn.XLOOKUP(M32,Admin!$A$2:$A$601,Admin!$F$2:$F$601,"",0)</f>
        <v/>
      </c>
      <c r="Y32" s="45"/>
      <c r="Z32" s="45"/>
      <c r="AA32" s="21" t="str">
        <f>_xlfn.XLOOKUP(Y32,Admin!$A$2:$A$601,Admin!$F$2:$F$601,"",0)</f>
        <v/>
      </c>
      <c r="AB32" s="83"/>
      <c r="AC32" s="21" t="str">
        <f t="shared" si="5"/>
        <v/>
      </c>
      <c r="AD32" t="str">
        <f>_xlfn.XLOOKUP(Y32,Admin!$A$2:$A$601,Admin!$F$2:$F$601,"",0)</f>
        <v/>
      </c>
    </row>
    <row r="33" spans="1:30" x14ac:dyDescent="0.35">
      <c r="A33" s="45"/>
      <c r="B33" s="45"/>
      <c r="C33" s="45"/>
      <c r="D33" s="45"/>
      <c r="E33" s="21" t="str">
        <f>IFERROR(VLOOKUP($M33,Admin!$A$2:$F$601,6,FALSE),"")</f>
        <v/>
      </c>
      <c r="F33" s="83"/>
      <c r="G33" s="21" t="str">
        <f t="shared" si="3"/>
        <v/>
      </c>
      <c r="H33" t="str">
        <f>_xlfn.XLOOKUP(A33,Admin!$A$2:$A$601,Admin!$F$2:$F$601,"",0)</f>
        <v/>
      </c>
      <c r="M33" s="45"/>
      <c r="N33" s="45"/>
      <c r="O33" s="45"/>
      <c r="P33" s="45"/>
      <c r="Q33" s="21" t="str">
        <f>IFERROR(VLOOKUP($M33,Admin!$A$2:$F$601,6,FALSE),"")</f>
        <v/>
      </c>
      <c r="R33" s="83"/>
      <c r="S33" s="21" t="str">
        <f t="shared" si="4"/>
        <v/>
      </c>
      <c r="T33" t="str">
        <f>_xlfn.XLOOKUP(M33,Admin!$A$2:$A$601,Admin!$F$2:$F$601,"",0)</f>
        <v/>
      </c>
      <c r="Y33" s="45"/>
      <c r="Z33" s="45"/>
      <c r="AA33" s="21" t="str">
        <f>_xlfn.XLOOKUP(Y33,Admin!$A$2:$A$601,Admin!$F$2:$F$601,"",0)</f>
        <v/>
      </c>
      <c r="AB33" s="83"/>
      <c r="AC33" s="21" t="str">
        <f t="shared" si="5"/>
        <v/>
      </c>
      <c r="AD33" t="str">
        <f>_xlfn.XLOOKUP(Y33,Admin!$A$2:$A$601,Admin!$F$2:$F$601,"",0)</f>
        <v/>
      </c>
    </row>
    <row r="34" spans="1:30" x14ac:dyDescent="0.35">
      <c r="A34" s="45"/>
      <c r="B34" s="45"/>
      <c r="C34" s="45"/>
      <c r="D34" s="45"/>
      <c r="E34" s="21" t="str">
        <f>IFERROR(VLOOKUP($M34,Admin!$A$2:$F$601,6,FALSE),"")</f>
        <v/>
      </c>
      <c r="F34" s="83"/>
      <c r="G34" s="21" t="str">
        <f t="shared" si="3"/>
        <v/>
      </c>
      <c r="H34" t="str">
        <f>_xlfn.XLOOKUP(A34,Admin!$A$2:$A$601,Admin!$F$2:$F$601,"",0)</f>
        <v/>
      </c>
      <c r="M34" s="45"/>
      <c r="N34" s="45"/>
      <c r="O34" s="45"/>
      <c r="P34" s="45"/>
      <c r="Q34" s="21" t="str">
        <f>IFERROR(VLOOKUP($M34,Admin!$A$2:$F$601,6,FALSE),"")</f>
        <v/>
      </c>
      <c r="R34" s="83"/>
      <c r="S34" s="21" t="str">
        <f t="shared" si="4"/>
        <v/>
      </c>
      <c r="T34" t="str">
        <f>_xlfn.XLOOKUP(M34,Admin!$A$2:$A$601,Admin!$F$2:$F$601,"",0)</f>
        <v/>
      </c>
      <c r="Y34" s="45"/>
      <c r="Z34" s="45"/>
      <c r="AA34" s="21" t="str">
        <f>_xlfn.XLOOKUP(Y34,Admin!$A$2:$A$601,Admin!$F$2:$F$601,"",0)</f>
        <v/>
      </c>
      <c r="AB34" s="83"/>
      <c r="AC34" s="21" t="str">
        <f t="shared" si="5"/>
        <v/>
      </c>
      <c r="AD34" t="str">
        <f>_xlfn.XLOOKUP(Y34,Admin!$A$2:$A$601,Admin!$F$2:$F$601,"",0)</f>
        <v/>
      </c>
    </row>
    <row r="35" spans="1:30" x14ac:dyDescent="0.35">
      <c r="A35" s="45"/>
      <c r="B35" s="45"/>
      <c r="C35" s="45"/>
      <c r="D35" s="45"/>
      <c r="E35" s="21" t="str">
        <f>IFERROR(VLOOKUP($M35,Admin!$A$2:$F$601,6,FALSE),"")</f>
        <v/>
      </c>
      <c r="F35" s="83"/>
      <c r="G35" s="21" t="str">
        <f t="shared" si="3"/>
        <v/>
      </c>
      <c r="H35" t="str">
        <f>_xlfn.XLOOKUP(A35,Admin!$A$2:$A$601,Admin!$F$2:$F$601,"",0)</f>
        <v/>
      </c>
      <c r="M35" s="45"/>
      <c r="N35" s="45"/>
      <c r="O35" s="45"/>
      <c r="P35" s="45"/>
      <c r="Q35" s="21" t="str">
        <f>IFERROR(VLOOKUP($M35,Admin!$A$2:$F$601,6,FALSE),"")</f>
        <v/>
      </c>
      <c r="R35" s="83"/>
      <c r="S35" s="21" t="str">
        <f t="shared" si="4"/>
        <v/>
      </c>
      <c r="T35" t="str">
        <f>_xlfn.XLOOKUP(M35,Admin!$A$2:$A$601,Admin!$F$2:$F$601,"",0)</f>
        <v/>
      </c>
      <c r="Y35" s="45"/>
      <c r="Z35" s="45"/>
      <c r="AA35" s="21" t="str">
        <f>_xlfn.XLOOKUP(Y35,Admin!$A$2:$A$601,Admin!$F$2:$F$601,"",0)</f>
        <v/>
      </c>
      <c r="AB35" s="83"/>
      <c r="AC35" s="21" t="str">
        <f t="shared" si="5"/>
        <v/>
      </c>
      <c r="AD35" t="str">
        <f>_xlfn.XLOOKUP(Y35,Admin!$A$2:$A$601,Admin!$F$2:$F$601,"",0)</f>
        <v/>
      </c>
    </row>
    <row r="36" spans="1:30" x14ac:dyDescent="0.35">
      <c r="A36" s="45"/>
      <c r="B36" s="45"/>
      <c r="C36" s="45"/>
      <c r="D36" s="45"/>
      <c r="E36" s="21" t="str">
        <f>IFERROR(VLOOKUP($M36,Admin!$A$2:$F$601,6,FALSE),"")</f>
        <v/>
      </c>
      <c r="F36" s="83"/>
      <c r="G36" s="21" t="str">
        <f t="shared" si="3"/>
        <v/>
      </c>
      <c r="H36" t="str">
        <f>_xlfn.XLOOKUP(A36,Admin!$A$2:$A$601,Admin!$F$2:$F$601,"",0)</f>
        <v/>
      </c>
      <c r="M36" s="45"/>
      <c r="N36" s="45"/>
      <c r="O36" s="45"/>
      <c r="P36" s="45"/>
      <c r="Q36" s="21" t="str">
        <f>IFERROR(VLOOKUP($M36,Admin!$A$2:$F$601,6,FALSE),"")</f>
        <v/>
      </c>
      <c r="R36" s="83"/>
      <c r="S36" s="21" t="str">
        <f t="shared" si="4"/>
        <v/>
      </c>
      <c r="T36" t="str">
        <f>_xlfn.XLOOKUP(M36,Admin!$A$2:$A$601,Admin!$F$2:$F$601,"",0)</f>
        <v/>
      </c>
      <c r="Y36" s="45"/>
      <c r="Z36" s="45"/>
      <c r="AA36" s="21" t="str">
        <f>_xlfn.XLOOKUP(Y36,Admin!$A$2:$A$601,Admin!$F$2:$F$601,"",0)</f>
        <v/>
      </c>
      <c r="AB36" s="83"/>
      <c r="AC36" s="21" t="str">
        <f t="shared" si="5"/>
        <v/>
      </c>
      <c r="AD36" t="str">
        <f>_xlfn.XLOOKUP(Y36,Admin!$A$2:$A$601,Admin!$F$2:$F$601,"",0)</f>
        <v/>
      </c>
    </row>
    <row r="37" spans="1:30" x14ac:dyDescent="0.35">
      <c r="A37" s="45"/>
      <c r="B37" s="45"/>
      <c r="C37" s="45"/>
      <c r="D37" s="45"/>
      <c r="E37" s="21" t="str">
        <f>IFERROR(VLOOKUP($M37,Admin!$A$2:$F$601,6,FALSE),"")</f>
        <v/>
      </c>
      <c r="F37" s="83"/>
      <c r="G37" s="21" t="str">
        <f t="shared" si="3"/>
        <v/>
      </c>
      <c r="H37" t="str">
        <f>_xlfn.XLOOKUP(A37,Admin!$A$2:$A$601,Admin!$F$2:$F$601,"",0)</f>
        <v/>
      </c>
      <c r="M37" s="45"/>
      <c r="N37" s="45"/>
      <c r="O37" s="45"/>
      <c r="P37" s="45"/>
      <c r="Q37" s="21" t="str">
        <f>IFERROR(VLOOKUP($M37,Admin!$A$2:$F$601,6,FALSE),"")</f>
        <v/>
      </c>
      <c r="R37" s="83"/>
      <c r="S37" s="21" t="str">
        <f t="shared" si="4"/>
        <v/>
      </c>
      <c r="T37" t="str">
        <f>_xlfn.XLOOKUP(M37,Admin!$A$2:$A$601,Admin!$F$2:$F$601,"",0)</f>
        <v/>
      </c>
      <c r="Y37" s="45"/>
      <c r="Z37" s="45"/>
      <c r="AA37" s="21" t="str">
        <f>_xlfn.XLOOKUP(Y37,Admin!$A$2:$A$601,Admin!$F$2:$F$601,"",0)</f>
        <v/>
      </c>
      <c r="AB37" s="83"/>
      <c r="AC37" s="21" t="str">
        <f t="shared" si="5"/>
        <v/>
      </c>
      <c r="AD37" t="str">
        <f>_xlfn.XLOOKUP(Y37,Admin!$A$2:$A$601,Admin!$F$2:$F$601,"",0)</f>
        <v/>
      </c>
    </row>
    <row r="38" spans="1:30" x14ac:dyDescent="0.35">
      <c r="A38" s="45"/>
      <c r="B38" s="45"/>
      <c r="C38" s="45"/>
      <c r="D38" s="45"/>
      <c r="E38" s="21" t="str">
        <f>IFERROR(VLOOKUP($M38,Admin!$A$2:$F$601,6,FALSE),"")</f>
        <v/>
      </c>
      <c r="F38" s="83"/>
      <c r="G38" s="21" t="str">
        <f t="shared" si="3"/>
        <v/>
      </c>
      <c r="H38" t="str">
        <f>_xlfn.XLOOKUP(A38,Admin!$A$2:$A$601,Admin!$F$2:$F$601,"",0)</f>
        <v/>
      </c>
      <c r="M38" s="45"/>
      <c r="N38" s="45"/>
      <c r="O38" s="45"/>
      <c r="P38" s="45"/>
      <c r="Q38" s="21" t="str">
        <f>IFERROR(VLOOKUP($M38,Admin!$A$2:$F$601,6,FALSE),"")</f>
        <v/>
      </c>
      <c r="R38" s="83"/>
      <c r="S38" s="21" t="str">
        <f t="shared" si="4"/>
        <v/>
      </c>
      <c r="T38" t="str">
        <f>_xlfn.XLOOKUP(M38,Admin!$A$2:$A$601,Admin!$F$2:$F$601,"",0)</f>
        <v/>
      </c>
      <c r="Y38" s="45"/>
      <c r="Z38" s="45"/>
      <c r="AA38" s="21" t="str">
        <f>_xlfn.XLOOKUP(Y38,Admin!$A$2:$A$601,Admin!$F$2:$F$601,"",0)</f>
        <v/>
      </c>
      <c r="AB38" s="83"/>
      <c r="AC38" s="21" t="str">
        <f t="shared" si="5"/>
        <v/>
      </c>
      <c r="AD38" t="str">
        <f>_xlfn.XLOOKUP(Y38,Admin!$A$2:$A$601,Admin!$F$2:$F$601,"",0)</f>
        <v/>
      </c>
    </row>
    <row r="39" spans="1:30" x14ac:dyDescent="0.35">
      <c r="A39" s="45"/>
      <c r="B39" s="45"/>
      <c r="C39" s="45"/>
      <c r="D39" s="45"/>
      <c r="E39" s="21" t="str">
        <f>IFERROR(VLOOKUP($M39,Admin!$A$2:$F$601,6,FALSE),"")</f>
        <v/>
      </c>
      <c r="F39" s="83"/>
      <c r="G39" s="21" t="str">
        <f t="shared" si="3"/>
        <v/>
      </c>
      <c r="H39" t="str">
        <f>_xlfn.XLOOKUP(A39,Admin!$A$2:$A$601,Admin!$F$2:$F$601,"",0)</f>
        <v/>
      </c>
      <c r="M39" s="45"/>
      <c r="N39" s="45"/>
      <c r="O39" s="45"/>
      <c r="P39" s="45"/>
      <c r="Q39" s="21" t="str">
        <f>IFERROR(VLOOKUP($M39,Admin!$A$2:$F$601,6,FALSE),"")</f>
        <v/>
      </c>
      <c r="R39" s="83"/>
      <c r="S39" s="21" t="str">
        <f t="shared" si="4"/>
        <v/>
      </c>
      <c r="T39" t="str">
        <f>_xlfn.XLOOKUP(M39,Admin!$A$2:$A$601,Admin!$F$2:$F$601,"",0)</f>
        <v/>
      </c>
      <c r="Y39" s="45"/>
      <c r="Z39" s="45"/>
      <c r="AA39" s="21" t="str">
        <f>_xlfn.XLOOKUP(Y39,Admin!$A$2:$A$601,Admin!$F$2:$F$601,"",0)</f>
        <v/>
      </c>
      <c r="AB39" s="83"/>
      <c r="AC39" s="21" t="str">
        <f t="shared" si="5"/>
        <v/>
      </c>
      <c r="AD39" t="str">
        <f>_xlfn.XLOOKUP(Y39,Admin!$A$2:$A$601,Admin!$F$2:$F$601,"",0)</f>
        <v/>
      </c>
    </row>
    <row r="40" spans="1:30" x14ac:dyDescent="0.35">
      <c r="A40" s="45"/>
      <c r="B40" s="45"/>
      <c r="C40" s="45"/>
      <c r="D40" s="45"/>
      <c r="E40" s="21" t="str">
        <f>IFERROR(VLOOKUP($M40,Admin!$A$2:$F$601,6,FALSE),"")</f>
        <v/>
      </c>
      <c r="F40" s="83"/>
      <c r="G40" s="21" t="str">
        <f t="shared" si="3"/>
        <v/>
      </c>
      <c r="H40" t="str">
        <f>_xlfn.XLOOKUP(A40,Admin!$A$2:$A$601,Admin!$F$2:$F$601,"",0)</f>
        <v/>
      </c>
      <c r="M40" s="45"/>
      <c r="N40" s="45"/>
      <c r="O40" s="45"/>
      <c r="P40" s="45"/>
      <c r="Q40" s="21" t="str">
        <f>IFERROR(VLOOKUP($M40,Admin!$A$2:$F$601,6,FALSE),"")</f>
        <v/>
      </c>
      <c r="R40" s="83"/>
      <c r="S40" s="21" t="str">
        <f t="shared" si="4"/>
        <v/>
      </c>
      <c r="T40" t="str">
        <f>_xlfn.XLOOKUP(M40,Admin!$A$2:$A$601,Admin!$F$2:$F$601,"",0)</f>
        <v/>
      </c>
      <c r="Y40" s="45"/>
      <c r="Z40" s="45"/>
      <c r="AA40" s="21" t="str">
        <f>_xlfn.XLOOKUP(Y40,Admin!$A$2:$A$601,Admin!$F$2:$F$601,"",0)</f>
        <v/>
      </c>
      <c r="AB40" s="83"/>
      <c r="AC40" s="21" t="str">
        <f t="shared" si="5"/>
        <v/>
      </c>
      <c r="AD40" t="str">
        <f>_xlfn.XLOOKUP(Y40,Admin!$A$2:$A$601,Admin!$F$2:$F$601,"",0)</f>
        <v/>
      </c>
    </row>
    <row r="41" spans="1:30" x14ac:dyDescent="0.35">
      <c r="A41" s="45"/>
      <c r="B41" s="45"/>
      <c r="C41" s="45"/>
      <c r="D41" s="45"/>
      <c r="E41" s="21" t="str">
        <f>IFERROR(VLOOKUP($M41,Admin!$A$2:$F$601,6,FALSE),"")</f>
        <v/>
      </c>
      <c r="F41" s="83"/>
      <c r="G41" s="21" t="str">
        <f t="shared" si="3"/>
        <v/>
      </c>
      <c r="H41" t="str">
        <f>_xlfn.XLOOKUP(A41,Admin!$A$2:$A$601,Admin!$F$2:$F$601,"",0)</f>
        <v/>
      </c>
      <c r="M41" s="45"/>
      <c r="N41" s="45"/>
      <c r="O41" s="45"/>
      <c r="P41" s="45"/>
      <c r="Q41" s="21" t="str">
        <f>IFERROR(VLOOKUP($M41,Admin!$A$2:$F$601,6,FALSE),"")</f>
        <v/>
      </c>
      <c r="R41" s="83"/>
      <c r="S41" s="21" t="str">
        <f t="shared" si="4"/>
        <v/>
      </c>
      <c r="T41" t="str">
        <f>_xlfn.XLOOKUP(M41,Admin!$A$2:$A$601,Admin!$F$2:$F$601,"",0)</f>
        <v/>
      </c>
      <c r="Y41" s="45"/>
      <c r="Z41" s="45"/>
      <c r="AA41" s="21" t="str">
        <f>_xlfn.XLOOKUP(Y41,Admin!$A$2:$A$601,Admin!$F$2:$F$601,"",0)</f>
        <v/>
      </c>
      <c r="AB41" s="83"/>
      <c r="AC41" s="21" t="str">
        <f t="shared" si="5"/>
        <v/>
      </c>
      <c r="AD41" t="str">
        <f>_xlfn.XLOOKUP(Y41,Admin!$A$2:$A$601,Admin!$F$2:$F$601,"",0)</f>
        <v/>
      </c>
    </row>
    <row r="42" spans="1:30" x14ac:dyDescent="0.35">
      <c r="A42" s="45"/>
      <c r="B42" s="45"/>
      <c r="C42" s="45"/>
      <c r="D42" s="45"/>
      <c r="E42" s="21" t="str">
        <f>IFERROR(VLOOKUP($M42,Admin!$A$2:$F$601,6,FALSE),"")</f>
        <v/>
      </c>
      <c r="F42" s="83"/>
      <c r="G42" s="21" t="str">
        <f t="shared" si="3"/>
        <v/>
      </c>
      <c r="H42" t="str">
        <f>_xlfn.XLOOKUP(A42,Admin!$A$2:$A$601,Admin!$F$2:$F$601,"",0)</f>
        <v/>
      </c>
      <c r="M42" s="45"/>
      <c r="N42" s="45"/>
      <c r="O42" s="45"/>
      <c r="P42" s="45"/>
      <c r="Q42" s="21" t="str">
        <f>IFERROR(VLOOKUP($M42,Admin!$A$2:$F$601,6,FALSE),"")</f>
        <v/>
      </c>
      <c r="R42" s="83"/>
      <c r="S42" s="21" t="str">
        <f t="shared" si="4"/>
        <v/>
      </c>
      <c r="T42" t="str">
        <f>_xlfn.XLOOKUP(M42,Admin!$A$2:$A$601,Admin!$F$2:$F$601,"",0)</f>
        <v/>
      </c>
      <c r="Y42" s="45"/>
      <c r="Z42" s="45"/>
      <c r="AA42" s="21" t="str">
        <f>_xlfn.XLOOKUP(Y42,Admin!$A$2:$A$601,Admin!$F$2:$F$601,"",0)</f>
        <v/>
      </c>
      <c r="AB42" s="83"/>
      <c r="AC42" s="21" t="str">
        <f t="shared" si="5"/>
        <v/>
      </c>
      <c r="AD42" t="str">
        <f>_xlfn.XLOOKUP(Y42,Admin!$A$2:$A$601,Admin!$F$2:$F$601,"",0)</f>
        <v/>
      </c>
    </row>
    <row r="43" spans="1:30" x14ac:dyDescent="0.35">
      <c r="A43" s="45"/>
      <c r="B43" s="45"/>
      <c r="C43" s="45"/>
      <c r="D43" s="45"/>
      <c r="E43" s="21" t="str">
        <f>IFERROR(VLOOKUP($M43,Admin!$A$2:$F$601,6,FALSE),"")</f>
        <v/>
      </c>
      <c r="F43" s="83"/>
      <c r="G43" s="21" t="str">
        <f t="shared" si="3"/>
        <v/>
      </c>
      <c r="H43" t="str">
        <f>_xlfn.XLOOKUP(A43,Admin!$A$2:$A$601,Admin!$F$2:$F$601,"",0)</f>
        <v/>
      </c>
      <c r="M43" s="45"/>
      <c r="N43" s="45"/>
      <c r="O43" s="45"/>
      <c r="P43" s="45"/>
      <c r="Q43" s="21" t="str">
        <f>IFERROR(VLOOKUP($M43,Admin!$A$2:$F$601,6,FALSE),"")</f>
        <v/>
      </c>
      <c r="R43" s="83"/>
      <c r="S43" s="21" t="str">
        <f t="shared" si="4"/>
        <v/>
      </c>
      <c r="T43" t="str">
        <f>_xlfn.XLOOKUP(M43,Admin!$A$2:$A$601,Admin!$F$2:$F$601,"",0)</f>
        <v/>
      </c>
      <c r="Y43" s="45"/>
      <c r="Z43" s="45"/>
      <c r="AA43" s="21" t="str">
        <f>_xlfn.XLOOKUP(Y43,Admin!$A$2:$A$601,Admin!$F$2:$F$601,"",0)</f>
        <v/>
      </c>
      <c r="AB43" s="83"/>
      <c r="AC43" s="21" t="str">
        <f t="shared" si="5"/>
        <v/>
      </c>
      <c r="AD43" t="str">
        <f>_xlfn.XLOOKUP(Y43,Admin!$A$2:$A$601,Admin!$F$2:$F$601,"",0)</f>
        <v/>
      </c>
    </row>
    <row r="44" spans="1:30" x14ac:dyDescent="0.35">
      <c r="A44" s="45"/>
      <c r="B44" s="45"/>
      <c r="C44" s="45"/>
      <c r="D44" s="45"/>
      <c r="E44" s="21" t="str">
        <f>IFERROR(VLOOKUP($M44,Admin!$A$2:$F$601,6,FALSE),"")</f>
        <v/>
      </c>
      <c r="F44" s="83"/>
      <c r="G44" s="21" t="str">
        <f t="shared" si="3"/>
        <v/>
      </c>
      <c r="H44" t="str">
        <f>_xlfn.XLOOKUP(A44,Admin!$A$2:$A$601,Admin!$F$2:$F$601,"",0)</f>
        <v/>
      </c>
      <c r="M44" s="45"/>
      <c r="N44" s="45"/>
      <c r="O44" s="45"/>
      <c r="P44" s="45"/>
      <c r="Q44" s="21" t="str">
        <f>IFERROR(VLOOKUP($M44,Admin!$A$2:$F$601,6,FALSE),"")</f>
        <v/>
      </c>
      <c r="R44" s="83"/>
      <c r="S44" s="21" t="str">
        <f t="shared" si="4"/>
        <v/>
      </c>
      <c r="T44" t="str">
        <f>_xlfn.XLOOKUP(M44,Admin!$A$2:$A$601,Admin!$F$2:$F$601,"",0)</f>
        <v/>
      </c>
      <c r="Y44" s="45"/>
      <c r="Z44" s="45"/>
      <c r="AA44" s="21" t="str">
        <f>_xlfn.XLOOKUP(Y44,Admin!$A$2:$A$601,Admin!$F$2:$F$601,"",0)</f>
        <v/>
      </c>
      <c r="AB44" s="83"/>
      <c r="AC44" s="21" t="str">
        <f t="shared" si="5"/>
        <v/>
      </c>
      <c r="AD44" t="str">
        <f>_xlfn.XLOOKUP(Y44,Admin!$A$2:$A$601,Admin!$F$2:$F$601,"",0)</f>
        <v/>
      </c>
    </row>
    <row r="45" spans="1:30" x14ac:dyDescent="0.35">
      <c r="A45" s="45"/>
      <c r="B45" s="45"/>
      <c r="C45" s="45"/>
      <c r="D45" s="45"/>
      <c r="E45" s="21" t="str">
        <f>IFERROR(VLOOKUP($M45,Admin!$A$2:$F$601,6,FALSE),"")</f>
        <v/>
      </c>
      <c r="F45" s="83"/>
      <c r="G45" s="21" t="str">
        <f t="shared" si="3"/>
        <v/>
      </c>
      <c r="H45" t="str">
        <f>_xlfn.XLOOKUP(A45,Admin!$A$2:$A$601,Admin!$F$2:$F$601,"",0)</f>
        <v/>
      </c>
      <c r="M45" s="45"/>
      <c r="N45" s="45"/>
      <c r="O45" s="45"/>
      <c r="P45" s="45"/>
      <c r="Q45" s="21" t="str">
        <f>IFERROR(VLOOKUP($M45,Admin!$A$2:$F$601,6,FALSE),"")</f>
        <v/>
      </c>
      <c r="R45" s="83"/>
      <c r="S45" s="21" t="str">
        <f t="shared" si="4"/>
        <v/>
      </c>
      <c r="T45" t="str">
        <f>_xlfn.XLOOKUP(M45,Admin!$A$2:$A$601,Admin!$F$2:$F$601,"",0)</f>
        <v/>
      </c>
      <c r="Y45" s="45"/>
      <c r="Z45" s="45"/>
      <c r="AA45" s="21" t="str">
        <f>_xlfn.XLOOKUP(Y45,Admin!$A$2:$A$601,Admin!$F$2:$F$601,"",0)</f>
        <v/>
      </c>
      <c r="AB45" s="83"/>
      <c r="AC45" s="21" t="str">
        <f t="shared" si="5"/>
        <v/>
      </c>
      <c r="AD45" t="str">
        <f>_xlfn.XLOOKUP(Y45,Admin!$A$2:$A$601,Admin!$F$2:$F$601,"",0)</f>
        <v/>
      </c>
    </row>
    <row r="46" spans="1:30" x14ac:dyDescent="0.35">
      <c r="A46" s="45"/>
      <c r="B46" s="45"/>
      <c r="C46" s="45"/>
      <c r="D46" s="45"/>
      <c r="E46" s="21" t="str">
        <f>IFERROR(VLOOKUP($M46,Admin!$A$2:$F$601,6,FALSE),"")</f>
        <v/>
      </c>
      <c r="F46" s="83"/>
      <c r="G46" s="21" t="str">
        <f t="shared" si="3"/>
        <v/>
      </c>
      <c r="H46" t="str">
        <f>_xlfn.XLOOKUP(A46,Admin!$A$2:$A$601,Admin!$F$2:$F$601,"",0)</f>
        <v/>
      </c>
      <c r="M46" s="45"/>
      <c r="N46" s="45"/>
      <c r="O46" s="45"/>
      <c r="P46" s="45"/>
      <c r="Q46" s="21" t="str">
        <f>IFERROR(VLOOKUP($M46,Admin!$A$2:$F$601,6,FALSE),"")</f>
        <v/>
      </c>
      <c r="R46" s="83"/>
      <c r="S46" s="21" t="str">
        <f t="shared" si="4"/>
        <v/>
      </c>
      <c r="T46" t="str">
        <f>_xlfn.XLOOKUP(M46,Admin!$A$2:$A$601,Admin!$F$2:$F$601,"",0)</f>
        <v/>
      </c>
      <c r="Y46" s="45"/>
      <c r="Z46" s="45"/>
      <c r="AA46" s="21" t="str">
        <f>_xlfn.XLOOKUP(Y46,Admin!$A$2:$A$601,Admin!$F$2:$F$601,"",0)</f>
        <v/>
      </c>
      <c r="AB46" s="83"/>
      <c r="AC46" s="21" t="str">
        <f t="shared" si="5"/>
        <v/>
      </c>
      <c r="AD46" t="str">
        <f>_xlfn.XLOOKUP(Y46,Admin!$A$2:$A$601,Admin!$F$2:$F$601,"",0)</f>
        <v/>
      </c>
    </row>
    <row r="47" spans="1:30" x14ac:dyDescent="0.35">
      <c r="A47" s="45"/>
      <c r="B47" s="45"/>
      <c r="C47" s="45"/>
      <c r="D47" s="45"/>
      <c r="E47" s="21" t="str">
        <f>IFERROR(VLOOKUP($M47,Admin!$A$2:$F$601,6,FALSE),"")</f>
        <v/>
      </c>
      <c r="F47" s="83"/>
      <c r="G47" s="21" t="str">
        <f t="shared" si="3"/>
        <v/>
      </c>
      <c r="H47" t="str">
        <f>_xlfn.XLOOKUP(A47,Admin!$A$2:$A$601,Admin!$F$2:$F$601,"",0)</f>
        <v/>
      </c>
      <c r="M47" s="45"/>
      <c r="N47" s="45"/>
      <c r="O47" s="45"/>
      <c r="P47" s="45"/>
      <c r="Q47" s="21" t="str">
        <f>IFERROR(VLOOKUP($M47,Admin!$A$2:$F$601,6,FALSE),"")</f>
        <v/>
      </c>
      <c r="R47" s="83"/>
      <c r="S47" s="21" t="str">
        <f t="shared" si="4"/>
        <v/>
      </c>
      <c r="T47" t="str">
        <f>_xlfn.XLOOKUP(M47,Admin!$A$2:$A$601,Admin!$F$2:$F$601,"",0)</f>
        <v/>
      </c>
      <c r="Y47" s="45"/>
      <c r="Z47" s="45"/>
      <c r="AA47" s="21" t="str">
        <f>_xlfn.XLOOKUP(Y47,Admin!$A$2:$A$601,Admin!$F$2:$F$601,"",0)</f>
        <v/>
      </c>
      <c r="AB47" s="83"/>
      <c r="AC47" s="21" t="str">
        <f t="shared" si="5"/>
        <v/>
      </c>
      <c r="AD47" t="str">
        <f>_xlfn.XLOOKUP(Y47,Admin!$A$2:$A$601,Admin!$F$2:$F$601,"",0)</f>
        <v/>
      </c>
    </row>
    <row r="48" spans="1:30" x14ac:dyDescent="0.35">
      <c r="A48" s="45"/>
      <c r="B48" s="45"/>
      <c r="C48" s="45"/>
      <c r="D48" s="45"/>
      <c r="E48" s="21" t="str">
        <f>IFERROR(VLOOKUP($M48,Admin!$A$2:$F$601,6,FALSE),"")</f>
        <v/>
      </c>
      <c r="F48" s="83"/>
      <c r="G48" s="21" t="str">
        <f t="shared" si="3"/>
        <v/>
      </c>
      <c r="H48" t="str">
        <f>_xlfn.XLOOKUP(A48,Admin!$A$2:$A$601,Admin!$F$2:$F$601,"",0)</f>
        <v/>
      </c>
      <c r="M48" s="45"/>
      <c r="N48" s="45"/>
      <c r="O48" s="45"/>
      <c r="P48" s="45"/>
      <c r="Q48" s="21" t="str">
        <f>IFERROR(VLOOKUP($M48,Admin!$A$2:$F$601,6,FALSE),"")</f>
        <v/>
      </c>
      <c r="R48" s="83"/>
      <c r="S48" s="21" t="str">
        <f t="shared" si="4"/>
        <v/>
      </c>
      <c r="T48" t="str">
        <f>_xlfn.XLOOKUP(M48,Admin!$A$2:$A$601,Admin!$F$2:$F$601,"",0)</f>
        <v/>
      </c>
      <c r="Y48" s="45"/>
      <c r="Z48" s="45"/>
      <c r="AA48" s="21" t="str">
        <f>_xlfn.XLOOKUP(Y48,Admin!$A$2:$A$601,Admin!$F$2:$F$601,"",0)</f>
        <v/>
      </c>
      <c r="AB48" s="83"/>
      <c r="AC48" s="21" t="str">
        <f t="shared" si="5"/>
        <v/>
      </c>
      <c r="AD48" t="str">
        <f>_xlfn.XLOOKUP(Y48,Admin!$A$2:$A$601,Admin!$F$2:$F$601,"",0)</f>
        <v/>
      </c>
    </row>
    <row r="49" spans="1:30" x14ac:dyDescent="0.35">
      <c r="A49" s="45"/>
      <c r="B49" s="45"/>
      <c r="C49" s="45"/>
      <c r="D49" s="45"/>
      <c r="E49" s="21" t="str">
        <f>IFERROR(VLOOKUP($M49,Admin!$A$2:$F$601,6,FALSE),"")</f>
        <v/>
      </c>
      <c r="F49" s="83"/>
      <c r="G49" s="21" t="str">
        <f t="shared" si="3"/>
        <v/>
      </c>
      <c r="H49" t="str">
        <f>_xlfn.XLOOKUP(A49,Admin!$A$2:$A$601,Admin!$F$2:$F$601,"",0)</f>
        <v/>
      </c>
      <c r="M49" s="45"/>
      <c r="N49" s="45"/>
      <c r="O49" s="45"/>
      <c r="P49" s="45"/>
      <c r="Q49" s="21" t="str">
        <f>IFERROR(VLOOKUP($M49,Admin!$A$2:$F$601,6,FALSE),"")</f>
        <v/>
      </c>
      <c r="R49" s="83"/>
      <c r="S49" s="21" t="str">
        <f t="shared" si="4"/>
        <v/>
      </c>
      <c r="T49" t="str">
        <f>_xlfn.XLOOKUP(M49,Admin!$A$2:$A$601,Admin!$F$2:$F$601,"",0)</f>
        <v/>
      </c>
      <c r="Y49" s="45"/>
      <c r="Z49" s="45"/>
      <c r="AA49" s="21" t="str">
        <f>_xlfn.XLOOKUP(Y49,Admin!$A$2:$A$601,Admin!$F$2:$F$601,"",0)</f>
        <v/>
      </c>
      <c r="AB49" s="83"/>
      <c r="AC49" s="21" t="str">
        <f t="shared" si="5"/>
        <v/>
      </c>
      <c r="AD49" t="str">
        <f>_xlfn.XLOOKUP(Y49,Admin!$A$2:$A$601,Admin!$F$2:$F$601,"",0)</f>
        <v/>
      </c>
    </row>
    <row r="50" spans="1:30" x14ac:dyDescent="0.35">
      <c r="A50" s="45"/>
      <c r="B50" s="45"/>
      <c r="C50" s="45"/>
      <c r="D50" s="45"/>
      <c r="E50" s="21" t="str">
        <f>IFERROR(VLOOKUP($M50,Admin!$A$2:$F$601,6,FALSE),"")</f>
        <v/>
      </c>
      <c r="F50" s="83"/>
      <c r="G50" s="21" t="str">
        <f t="shared" si="3"/>
        <v/>
      </c>
      <c r="H50" t="str">
        <f>_xlfn.XLOOKUP(A50,Admin!$A$2:$A$601,Admin!$F$2:$F$601,"",0)</f>
        <v/>
      </c>
      <c r="M50" s="45"/>
      <c r="N50" s="45"/>
      <c r="O50" s="45"/>
      <c r="P50" s="45"/>
      <c r="Q50" s="21" t="str">
        <f>IFERROR(VLOOKUP($M50,Admin!$A$2:$F$601,6,FALSE),"")</f>
        <v/>
      </c>
      <c r="R50" s="83"/>
      <c r="S50" s="21" t="str">
        <f t="shared" si="4"/>
        <v/>
      </c>
      <c r="T50" t="str">
        <f>_xlfn.XLOOKUP(M50,Admin!$A$2:$A$601,Admin!$F$2:$F$601,"",0)</f>
        <v/>
      </c>
      <c r="Y50" s="45"/>
      <c r="Z50" s="45"/>
      <c r="AA50" s="21" t="str">
        <f>_xlfn.XLOOKUP(Y50,Admin!$A$2:$A$601,Admin!$F$2:$F$601,"",0)</f>
        <v/>
      </c>
      <c r="AB50" s="83"/>
      <c r="AC50" s="21" t="str">
        <f t="shared" si="5"/>
        <v/>
      </c>
      <c r="AD50" t="str">
        <f>_xlfn.XLOOKUP(Y50,Admin!$A$2:$A$601,Admin!$F$2:$F$601,"",0)</f>
        <v/>
      </c>
    </row>
  </sheetData>
  <mergeCells count="3">
    <mergeCell ref="A1:S1"/>
    <mergeCell ref="AB1:AC1"/>
    <mergeCell ref="T1:W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447CD-62D2-4709-9559-15B515434FC7}">
  <sheetPr codeName="Sheet4"/>
  <dimension ref="A1"/>
  <sheetViews>
    <sheetView workbookViewId="0"/>
  </sheetViews>
  <sheetFormatPr defaultRowHeight="14.5" x14ac:dyDescent="0.3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B829-A8E4-429A-A3E2-5E78C0941206}">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7D88C-04CA-4951-8810-3242ED596572}">
  <sheetPr codeName="Sheet2"/>
  <dimension ref="A1:AE107"/>
  <sheetViews>
    <sheetView topLeftCell="B10" zoomScale="83" zoomScaleNormal="115" workbookViewId="0">
      <selection activeCell="J24" sqref="J24"/>
    </sheetView>
  </sheetViews>
  <sheetFormatPr defaultRowHeight="14.5" x14ac:dyDescent="0.35"/>
  <cols>
    <col min="2" max="2" width="8.26953125" bestFit="1" customWidth="1"/>
    <col min="3" max="3" width="10.7265625" bestFit="1" customWidth="1"/>
    <col min="4" max="4" width="11" bestFit="1" customWidth="1"/>
    <col min="5" max="5" width="19" customWidth="1"/>
    <col min="6" max="6" width="19.26953125" customWidth="1"/>
    <col min="7" max="7" width="8.26953125" bestFit="1" customWidth="1"/>
    <col min="8" max="8" width="10.7265625" bestFit="1" customWidth="1"/>
    <col min="9" max="9" width="11" bestFit="1" customWidth="1"/>
    <col min="10" max="11" width="19.26953125" customWidth="1"/>
    <col min="12" max="12" width="8.26953125" bestFit="1" customWidth="1"/>
    <col min="13" max="13" width="10.7265625" bestFit="1" customWidth="1"/>
    <col min="14" max="14" width="10.7265625" customWidth="1"/>
    <col min="15" max="16" width="19.26953125" customWidth="1"/>
    <col min="17" max="17" width="8.26953125" bestFit="1" customWidth="1"/>
    <col min="18" max="18" width="10.7265625" bestFit="1" customWidth="1"/>
    <col min="19" max="19" width="10.7265625" customWidth="1"/>
    <col min="20" max="21" width="19.26953125" customWidth="1"/>
    <col min="22" max="22" width="8.26953125" bestFit="1" customWidth="1"/>
    <col min="23" max="23" width="10.7265625" bestFit="1" customWidth="1"/>
    <col min="24" max="24" width="11.26953125" bestFit="1" customWidth="1"/>
    <col min="25" max="26" width="19.26953125" customWidth="1"/>
    <col min="27" max="27" width="8.26953125" bestFit="1" customWidth="1"/>
    <col min="28" max="28" width="10.7265625" bestFit="1" customWidth="1"/>
    <col min="29" max="29" width="11.7265625" bestFit="1" customWidth="1"/>
    <col min="30" max="31" width="19.26953125" customWidth="1"/>
  </cols>
  <sheetData>
    <row r="1" spans="1:31" ht="15" customHeight="1" x14ac:dyDescent="0.35">
      <c r="A1" s="153"/>
      <c r="B1" s="153"/>
      <c r="C1" s="153"/>
      <c r="D1" s="17"/>
      <c r="E1" s="142"/>
      <c r="F1" s="142"/>
      <c r="G1" s="142"/>
      <c r="H1" s="142"/>
      <c r="I1" s="142"/>
      <c r="J1" s="142"/>
      <c r="K1" s="142"/>
      <c r="L1" s="142"/>
      <c r="M1" s="142"/>
      <c r="N1" s="142"/>
      <c r="O1" s="142"/>
      <c r="P1" s="142"/>
      <c r="Q1" s="16"/>
      <c r="R1" s="150" t="s">
        <v>35</v>
      </c>
      <c r="S1" s="151"/>
      <c r="T1" s="151"/>
      <c r="U1" s="151"/>
    </row>
    <row r="2" spans="1:31" ht="15" customHeight="1" x14ac:dyDescent="0.35">
      <c r="A2" s="153"/>
      <c r="B2" s="153"/>
      <c r="C2" s="153"/>
      <c r="D2" s="18"/>
      <c r="E2" s="142"/>
      <c r="F2" s="142"/>
      <c r="G2" s="142"/>
      <c r="H2" s="142"/>
      <c r="I2" s="142"/>
      <c r="J2" s="142"/>
      <c r="K2" s="142"/>
      <c r="L2" s="142"/>
      <c r="M2" s="142"/>
      <c r="N2" s="142"/>
      <c r="O2" s="142"/>
      <c r="P2" s="142"/>
      <c r="Q2" s="16"/>
      <c r="R2" s="151"/>
      <c r="S2" s="151"/>
      <c r="T2" s="151"/>
      <c r="U2" s="151"/>
    </row>
    <row r="3" spans="1:31" ht="15" customHeight="1" x14ac:dyDescent="0.35">
      <c r="A3" s="153"/>
      <c r="B3" s="153"/>
      <c r="C3" s="153"/>
      <c r="D3" s="19"/>
      <c r="E3" s="152"/>
      <c r="F3" s="152"/>
      <c r="G3" s="152"/>
      <c r="H3" s="152"/>
      <c r="I3" s="152"/>
      <c r="J3" s="152"/>
      <c r="K3" s="152"/>
      <c r="L3" s="152"/>
      <c r="M3" s="152"/>
      <c r="N3" s="152"/>
      <c r="O3" s="152"/>
      <c r="P3" s="152"/>
      <c r="Q3" s="20"/>
      <c r="R3" s="151"/>
      <c r="S3" s="151"/>
      <c r="T3" s="151"/>
      <c r="U3" s="151"/>
    </row>
    <row r="4" spans="1:31" ht="15" customHeight="1" x14ac:dyDescent="0.35">
      <c r="A4" s="153"/>
      <c r="B4" s="153"/>
      <c r="C4" s="153"/>
      <c r="D4" s="19"/>
      <c r="E4" s="152"/>
      <c r="F4" s="152"/>
      <c r="G4" s="152"/>
      <c r="H4" s="152"/>
      <c r="I4" s="152"/>
      <c r="J4" s="152"/>
      <c r="K4" s="152"/>
      <c r="L4" s="152"/>
      <c r="M4" s="152"/>
      <c r="N4" s="152"/>
      <c r="O4" s="152"/>
      <c r="P4" s="152"/>
      <c r="Q4" s="20"/>
      <c r="R4" s="151"/>
      <c r="S4" s="151"/>
      <c r="T4" s="151"/>
      <c r="U4" s="151"/>
    </row>
    <row r="5" spans="1:31" ht="15" thickBot="1" x14ac:dyDescent="0.4"/>
    <row r="6" spans="1:31" ht="19" thickBot="1" x14ac:dyDescent="0.5">
      <c r="A6" t="s">
        <v>22</v>
      </c>
      <c r="B6" s="144" t="s">
        <v>6</v>
      </c>
      <c r="C6" s="145"/>
      <c r="D6" s="145"/>
      <c r="E6" s="145"/>
      <c r="F6" s="146"/>
      <c r="G6" s="144" t="s">
        <v>9</v>
      </c>
      <c r="H6" s="145"/>
      <c r="I6" s="145"/>
      <c r="J6" s="145"/>
      <c r="K6" s="146"/>
      <c r="L6" s="144" t="s">
        <v>12</v>
      </c>
      <c r="M6" s="145"/>
      <c r="N6" s="145"/>
      <c r="O6" s="145"/>
      <c r="P6" s="146"/>
      <c r="Q6" s="144" t="s">
        <v>15</v>
      </c>
      <c r="R6" s="145"/>
      <c r="S6" s="145"/>
      <c r="T6" s="145"/>
      <c r="U6" s="146"/>
      <c r="V6" s="144" t="s">
        <v>18</v>
      </c>
      <c r="W6" s="145"/>
      <c r="X6" s="145"/>
      <c r="Y6" s="145"/>
      <c r="Z6" s="146"/>
      <c r="AA6" s="147" t="s">
        <v>21</v>
      </c>
      <c r="AB6" s="148"/>
      <c r="AC6" s="148"/>
      <c r="AD6" s="148"/>
      <c r="AE6" s="149"/>
    </row>
    <row r="7" spans="1:31" ht="15.75" customHeight="1" thickBot="1" x14ac:dyDescent="0.4">
      <c r="B7" s="32" t="s">
        <v>29</v>
      </c>
      <c r="C7" s="33" t="s">
        <v>34</v>
      </c>
      <c r="D7" s="33" t="s">
        <v>33</v>
      </c>
      <c r="E7" s="36" t="s">
        <v>31</v>
      </c>
      <c r="F7" s="37" t="s">
        <v>32</v>
      </c>
      <c r="G7" s="32" t="s">
        <v>29</v>
      </c>
      <c r="H7" s="33" t="s">
        <v>30</v>
      </c>
      <c r="I7" s="33" t="s">
        <v>33</v>
      </c>
      <c r="J7" s="36" t="s">
        <v>31</v>
      </c>
      <c r="K7" s="37" t="s">
        <v>32</v>
      </c>
      <c r="L7" s="32" t="s">
        <v>29</v>
      </c>
      <c r="M7" s="33" t="s">
        <v>30</v>
      </c>
      <c r="N7" s="33" t="s">
        <v>33</v>
      </c>
      <c r="O7" s="36" t="s">
        <v>31</v>
      </c>
      <c r="P7" s="37" t="s">
        <v>32</v>
      </c>
      <c r="Q7" s="32" t="s">
        <v>29</v>
      </c>
      <c r="R7" s="33" t="s">
        <v>30</v>
      </c>
      <c r="S7" s="33" t="s">
        <v>33</v>
      </c>
      <c r="T7" s="36" t="s">
        <v>31</v>
      </c>
      <c r="U7" s="37" t="s">
        <v>32</v>
      </c>
      <c r="V7" s="32" t="s">
        <v>29</v>
      </c>
      <c r="W7" s="33" t="s">
        <v>30</v>
      </c>
      <c r="X7" s="33" t="s">
        <v>33</v>
      </c>
      <c r="Y7" s="36" t="s">
        <v>31</v>
      </c>
      <c r="Z7" s="37" t="s">
        <v>32</v>
      </c>
      <c r="AA7" s="85" t="s">
        <v>29</v>
      </c>
      <c r="AB7" s="86" t="s">
        <v>30</v>
      </c>
      <c r="AC7" s="86" t="s">
        <v>33</v>
      </c>
      <c r="AD7" s="78" t="s">
        <v>31</v>
      </c>
      <c r="AE7" s="79" t="s">
        <v>32</v>
      </c>
    </row>
    <row r="8" spans="1:31" ht="15.75" customHeight="1" x14ac:dyDescent="0.35">
      <c r="B8" s="29">
        <v>101</v>
      </c>
      <c r="C8" s="30" t="s">
        <v>26</v>
      </c>
      <c r="D8" s="30" t="str">
        <f>IF(COUNTIF(E8,"*"),C8&amp;" "&amp;B$6,"")</f>
        <v>U11G BAC</v>
      </c>
      <c r="E8" s="90" t="s">
        <v>382</v>
      </c>
      <c r="F8" s="91" t="s">
        <v>383</v>
      </c>
      <c r="G8" s="29">
        <v>201</v>
      </c>
      <c r="H8" s="30" t="s">
        <v>26</v>
      </c>
      <c r="I8" s="30" t="str">
        <f>IF(COUNTIF(J8,"*"),H8&amp;" "&amp;G$6,"")</f>
        <v>U11G DAC</v>
      </c>
      <c r="J8" s="30" t="s">
        <v>307</v>
      </c>
      <c r="K8" s="31" t="s">
        <v>308</v>
      </c>
      <c r="L8" s="29">
        <v>301</v>
      </c>
      <c r="M8" s="30" t="s">
        <v>26</v>
      </c>
      <c r="N8" s="30" t="str">
        <f>IF(COUNTIF(O8,"*"),M8&amp;" "&amp;L$6,"")</f>
        <v>U11G PAC</v>
      </c>
      <c r="O8" s="30" t="s">
        <v>334</v>
      </c>
      <c r="P8" s="31" t="s">
        <v>335</v>
      </c>
      <c r="Q8" s="29">
        <v>401</v>
      </c>
      <c r="R8" s="30" t="s">
        <v>26</v>
      </c>
      <c r="S8" s="30" t="str">
        <f>IF(COUNTIF(T8,"*"),R8&amp;" "&amp;Q$6,"")</f>
        <v>U11G PR</v>
      </c>
      <c r="T8" s="30" t="s">
        <v>171</v>
      </c>
      <c r="U8" s="31" t="s">
        <v>185</v>
      </c>
      <c r="V8" s="29">
        <v>501</v>
      </c>
      <c r="W8" s="30" t="s">
        <v>26</v>
      </c>
      <c r="X8" s="30" t="str">
        <f>IF(COUNTIF(Y8,"*"),W8&amp;" "&amp;V$6,"")</f>
        <v/>
      </c>
      <c r="Y8" s="30"/>
      <c r="Z8" s="31"/>
      <c r="AA8" s="29">
        <v>601</v>
      </c>
      <c r="AB8" s="30" t="s">
        <v>26</v>
      </c>
      <c r="AC8" s="30" t="str">
        <f>IF(COUNTIF(AD8,"*"),AB8&amp;" "&amp;AA$6,"")</f>
        <v>U11G WAC</v>
      </c>
      <c r="AD8" s="30" t="s">
        <v>228</v>
      </c>
      <c r="AE8" s="31" t="s">
        <v>229</v>
      </c>
    </row>
    <row r="9" spans="1:31" ht="15.75" customHeight="1" x14ac:dyDescent="0.35">
      <c r="B9" s="24">
        <v>102</v>
      </c>
      <c r="C9" s="21" t="s">
        <v>26</v>
      </c>
      <c r="D9" s="30" t="str">
        <f t="shared" ref="D9:D70" si="0">IF(COUNTIF(E9,"*"),C9&amp;" "&amp;B$6,"")</f>
        <v>U11G BAC</v>
      </c>
      <c r="E9" s="92" t="s">
        <v>107</v>
      </c>
      <c r="F9" s="93" t="s">
        <v>384</v>
      </c>
      <c r="G9" s="24">
        <v>202</v>
      </c>
      <c r="H9" s="21" t="s">
        <v>26</v>
      </c>
      <c r="I9" s="30" t="str">
        <f t="shared" ref="I9:I72" si="1">IF(COUNTIF(J9,"*"),H9&amp;" "&amp;G$6,"")</f>
        <v>U11G DAC</v>
      </c>
      <c r="J9" s="21" t="s">
        <v>147</v>
      </c>
      <c r="K9" s="25" t="s">
        <v>309</v>
      </c>
      <c r="L9" s="24">
        <v>302</v>
      </c>
      <c r="M9" s="21" t="s">
        <v>26</v>
      </c>
      <c r="N9" s="30" t="str">
        <f t="shared" ref="N9:N72" si="2">IF(COUNTIF(O9,"*"),M9&amp;" "&amp;L$6,"")</f>
        <v>U11G PAC</v>
      </c>
      <c r="O9" s="21" t="s">
        <v>336</v>
      </c>
      <c r="P9" s="25" t="s">
        <v>335</v>
      </c>
      <c r="Q9" s="24">
        <v>402</v>
      </c>
      <c r="R9" s="21" t="s">
        <v>26</v>
      </c>
      <c r="S9" s="30" t="str">
        <f t="shared" ref="S9:S72" si="3">IF(COUNTIF(T9,"*"),R9&amp;" "&amp;Q$6,"")</f>
        <v>U11G PR</v>
      </c>
      <c r="T9" s="21" t="s">
        <v>145</v>
      </c>
      <c r="U9" s="25" t="s">
        <v>129</v>
      </c>
      <c r="V9" s="24">
        <v>502</v>
      </c>
      <c r="W9" s="21" t="s">
        <v>26</v>
      </c>
      <c r="X9" s="30" t="str">
        <f t="shared" ref="X9:X72" si="4">IF(COUNTIF(Y9,"*"),W9&amp;" "&amp;V$6,"")</f>
        <v/>
      </c>
      <c r="Y9" s="21"/>
      <c r="Z9" s="25"/>
      <c r="AA9" s="24">
        <v>602</v>
      </c>
      <c r="AB9" s="21" t="s">
        <v>26</v>
      </c>
      <c r="AC9" s="30" t="str">
        <f t="shared" ref="AC9:AC72" si="5">IF(COUNTIF(AD9,"*"),AB9&amp;" "&amp;AA$6,"")</f>
        <v>U11G WAC</v>
      </c>
      <c r="AD9" s="21" t="s">
        <v>230</v>
      </c>
      <c r="AE9" s="25" t="s">
        <v>229</v>
      </c>
    </row>
    <row r="10" spans="1:31" ht="15.75" customHeight="1" x14ac:dyDescent="0.35">
      <c r="B10" s="29">
        <v>103</v>
      </c>
      <c r="C10" s="21" t="s">
        <v>26</v>
      </c>
      <c r="D10" s="30" t="str">
        <f t="shared" si="0"/>
        <v>U11G BAC</v>
      </c>
      <c r="E10" s="92" t="s">
        <v>385</v>
      </c>
      <c r="F10" s="93" t="s">
        <v>386</v>
      </c>
      <c r="G10" s="24">
        <v>203</v>
      </c>
      <c r="H10" s="21" t="s">
        <v>26</v>
      </c>
      <c r="I10" s="30" t="str">
        <f t="shared" si="1"/>
        <v>U11G DAC</v>
      </c>
      <c r="J10" s="21" t="s">
        <v>310</v>
      </c>
      <c r="K10" s="25" t="s">
        <v>311</v>
      </c>
      <c r="L10" s="24">
        <v>303</v>
      </c>
      <c r="M10" s="21" t="s">
        <v>26</v>
      </c>
      <c r="N10" s="30" t="str">
        <f t="shared" si="2"/>
        <v>U11G PAC</v>
      </c>
      <c r="O10" s="21" t="s">
        <v>337</v>
      </c>
      <c r="P10" s="25" t="s">
        <v>338</v>
      </c>
      <c r="Q10" s="24">
        <v>403</v>
      </c>
      <c r="R10" s="21" t="s">
        <v>26</v>
      </c>
      <c r="S10" s="30" t="str">
        <f t="shared" si="3"/>
        <v>U11G PR</v>
      </c>
      <c r="T10" s="21" t="s">
        <v>130</v>
      </c>
      <c r="U10" s="25" t="s">
        <v>131</v>
      </c>
      <c r="V10" s="24">
        <v>503</v>
      </c>
      <c r="W10" s="21" t="s">
        <v>26</v>
      </c>
      <c r="X10" s="30" t="str">
        <f t="shared" si="4"/>
        <v/>
      </c>
      <c r="Y10" s="21"/>
      <c r="Z10" s="25"/>
      <c r="AA10" s="24">
        <v>603</v>
      </c>
      <c r="AB10" s="21" t="s">
        <v>26</v>
      </c>
      <c r="AC10" s="30" t="str">
        <f t="shared" si="5"/>
        <v>U11G WAC</v>
      </c>
      <c r="AD10" s="21" t="s">
        <v>231</v>
      </c>
      <c r="AE10" s="25" t="s">
        <v>232</v>
      </c>
    </row>
    <row r="11" spans="1:31" x14ac:dyDescent="0.35">
      <c r="B11" s="24">
        <v>104</v>
      </c>
      <c r="C11" s="21" t="s">
        <v>26</v>
      </c>
      <c r="D11" s="30" t="str">
        <f t="shared" si="0"/>
        <v>U11G BAC</v>
      </c>
      <c r="E11" s="92" t="s">
        <v>277</v>
      </c>
      <c r="F11" s="93" t="s">
        <v>351</v>
      </c>
      <c r="G11" s="29">
        <v>204</v>
      </c>
      <c r="H11" s="21" t="s">
        <v>26</v>
      </c>
      <c r="I11" s="30" t="str">
        <f t="shared" si="1"/>
        <v>U11G DAC</v>
      </c>
      <c r="J11" s="21" t="s">
        <v>312</v>
      </c>
      <c r="K11" s="25" t="s">
        <v>313</v>
      </c>
      <c r="L11" s="29">
        <v>304</v>
      </c>
      <c r="M11" s="21" t="s">
        <v>26</v>
      </c>
      <c r="N11" s="30" t="str">
        <f t="shared" si="2"/>
        <v>U11G PAC</v>
      </c>
      <c r="O11" s="21" t="s">
        <v>339</v>
      </c>
      <c r="P11" s="25" t="s">
        <v>338</v>
      </c>
      <c r="Q11" s="29">
        <v>404</v>
      </c>
      <c r="R11" s="21" t="s">
        <v>26</v>
      </c>
      <c r="S11" s="30" t="str">
        <f t="shared" si="3"/>
        <v>U11G PR</v>
      </c>
      <c r="T11" s="21" t="s">
        <v>186</v>
      </c>
      <c r="U11" s="25" t="s">
        <v>187</v>
      </c>
      <c r="V11" s="29">
        <v>504</v>
      </c>
      <c r="W11" s="21" t="s">
        <v>26</v>
      </c>
      <c r="X11" s="30" t="str">
        <f t="shared" si="4"/>
        <v/>
      </c>
      <c r="Y11" s="21"/>
      <c r="Z11" s="25"/>
      <c r="AA11" s="29">
        <v>604</v>
      </c>
      <c r="AB11" s="21" t="s">
        <v>26</v>
      </c>
      <c r="AC11" s="30" t="str">
        <f t="shared" si="5"/>
        <v>U11G WAC</v>
      </c>
      <c r="AD11" s="21" t="s">
        <v>233</v>
      </c>
      <c r="AE11" s="25" t="s">
        <v>234</v>
      </c>
    </row>
    <row r="12" spans="1:31" x14ac:dyDescent="0.35">
      <c r="B12" s="29">
        <v>105</v>
      </c>
      <c r="C12" s="21" t="s">
        <v>26</v>
      </c>
      <c r="D12" s="30" t="str">
        <f t="shared" si="0"/>
        <v>U11G BAC</v>
      </c>
      <c r="E12" s="92" t="s">
        <v>387</v>
      </c>
      <c r="F12" s="93" t="s">
        <v>388</v>
      </c>
      <c r="G12" s="24">
        <v>205</v>
      </c>
      <c r="H12" s="21" t="s">
        <v>26</v>
      </c>
      <c r="I12" s="30" t="str">
        <f t="shared" si="1"/>
        <v>U11G DAC</v>
      </c>
      <c r="J12" s="21" t="s">
        <v>314</v>
      </c>
      <c r="K12" s="25" t="s">
        <v>315</v>
      </c>
      <c r="L12" s="24">
        <v>305</v>
      </c>
      <c r="M12" s="21" t="s">
        <v>26</v>
      </c>
      <c r="N12" s="30" t="str">
        <f t="shared" si="2"/>
        <v>U11G PAC</v>
      </c>
      <c r="O12" s="21" t="s">
        <v>340</v>
      </c>
      <c r="P12" s="25" t="s">
        <v>341</v>
      </c>
      <c r="Q12" s="24">
        <v>405</v>
      </c>
      <c r="R12" s="21" t="s">
        <v>26</v>
      </c>
      <c r="S12" s="30" t="str">
        <f t="shared" si="3"/>
        <v>U11G PR</v>
      </c>
      <c r="T12" s="21" t="s">
        <v>188</v>
      </c>
      <c r="U12" s="25" t="s">
        <v>168</v>
      </c>
      <c r="V12" s="24">
        <v>505</v>
      </c>
      <c r="W12" s="21" t="s">
        <v>26</v>
      </c>
      <c r="X12" s="30" t="str">
        <f t="shared" si="4"/>
        <v/>
      </c>
      <c r="Y12" s="21"/>
      <c r="Z12" s="25"/>
      <c r="AA12" s="24">
        <v>605</v>
      </c>
      <c r="AB12" s="21" t="s">
        <v>26</v>
      </c>
      <c r="AC12" s="30" t="str">
        <f t="shared" si="5"/>
        <v>U11G WAC</v>
      </c>
      <c r="AD12" s="21" t="s">
        <v>235</v>
      </c>
      <c r="AE12" s="25" t="s">
        <v>236</v>
      </c>
    </row>
    <row r="13" spans="1:31" x14ac:dyDescent="0.35">
      <c r="B13" s="24">
        <v>106</v>
      </c>
      <c r="C13" s="21" t="s">
        <v>26</v>
      </c>
      <c r="D13" s="30" t="str">
        <f t="shared" si="0"/>
        <v>U11G BAC</v>
      </c>
      <c r="E13" s="92" t="s">
        <v>389</v>
      </c>
      <c r="F13" s="93" t="s">
        <v>390</v>
      </c>
      <c r="G13" s="24">
        <v>206</v>
      </c>
      <c r="H13" s="21" t="s">
        <v>26</v>
      </c>
      <c r="I13" s="30" t="str">
        <f t="shared" si="1"/>
        <v>U11G DAC</v>
      </c>
      <c r="J13" s="21" t="s">
        <v>316</v>
      </c>
      <c r="K13" s="25" t="s">
        <v>317</v>
      </c>
      <c r="L13" s="24">
        <v>306</v>
      </c>
      <c r="M13" s="21" t="s">
        <v>26</v>
      </c>
      <c r="N13" s="30" t="str">
        <f t="shared" si="2"/>
        <v>U11G PAC</v>
      </c>
      <c r="O13" s="133" t="s">
        <v>337</v>
      </c>
      <c r="P13" s="25" t="s">
        <v>479</v>
      </c>
      <c r="Q13" s="24">
        <v>406</v>
      </c>
      <c r="R13" s="21" t="s">
        <v>26</v>
      </c>
      <c r="S13" s="30" t="str">
        <f t="shared" si="3"/>
        <v>U11G PR</v>
      </c>
      <c r="T13" s="21" t="s">
        <v>172</v>
      </c>
      <c r="U13" s="25" t="s">
        <v>189</v>
      </c>
      <c r="V13" s="24">
        <v>506</v>
      </c>
      <c r="W13" s="21" t="s">
        <v>26</v>
      </c>
      <c r="X13" s="30" t="str">
        <f t="shared" si="4"/>
        <v/>
      </c>
      <c r="Y13" s="21"/>
      <c r="Z13" s="25"/>
      <c r="AA13" s="24">
        <v>606</v>
      </c>
      <c r="AB13" s="21" t="s">
        <v>26</v>
      </c>
      <c r="AC13" s="30" t="str">
        <f t="shared" si="5"/>
        <v>U11G WAC</v>
      </c>
      <c r="AD13" s="21" t="s">
        <v>237</v>
      </c>
      <c r="AE13" s="25" t="s">
        <v>238</v>
      </c>
    </row>
    <row r="14" spans="1:31" x14ac:dyDescent="0.35">
      <c r="B14" s="29">
        <v>107</v>
      </c>
      <c r="C14" s="21" t="s">
        <v>26</v>
      </c>
      <c r="D14" s="30" t="str">
        <f t="shared" si="0"/>
        <v>U11G BAC</v>
      </c>
      <c r="E14" s="92" t="s">
        <v>391</v>
      </c>
      <c r="F14" s="93" t="s">
        <v>392</v>
      </c>
      <c r="G14" s="29">
        <v>207</v>
      </c>
      <c r="H14" s="21" t="s">
        <v>26</v>
      </c>
      <c r="I14" s="30" t="str">
        <f t="shared" si="1"/>
        <v>U11G DAC</v>
      </c>
      <c r="J14" s="21" t="s">
        <v>121</v>
      </c>
      <c r="K14" s="25" t="s">
        <v>318</v>
      </c>
      <c r="L14" s="29">
        <v>307</v>
      </c>
      <c r="M14" s="21" t="s">
        <v>26</v>
      </c>
      <c r="N14" s="30" t="str">
        <f t="shared" si="2"/>
        <v>U11G PAC</v>
      </c>
      <c r="O14" s="21" t="s">
        <v>307</v>
      </c>
      <c r="P14" s="25" t="s">
        <v>499</v>
      </c>
      <c r="Q14" s="29">
        <v>407</v>
      </c>
      <c r="R14" s="21" t="s">
        <v>26</v>
      </c>
      <c r="S14" s="30" t="str">
        <f t="shared" si="3"/>
        <v>U11G PR</v>
      </c>
      <c r="T14" s="21" t="s">
        <v>122</v>
      </c>
      <c r="U14" s="25" t="s">
        <v>123</v>
      </c>
      <c r="V14" s="29">
        <v>507</v>
      </c>
      <c r="W14" s="21" t="s">
        <v>26</v>
      </c>
      <c r="X14" s="30" t="str">
        <f t="shared" si="4"/>
        <v/>
      </c>
      <c r="Y14" s="21"/>
      <c r="Z14" s="25"/>
      <c r="AA14" s="29">
        <v>607</v>
      </c>
      <c r="AB14" s="21" t="s">
        <v>26</v>
      </c>
      <c r="AC14" s="30" t="str">
        <f t="shared" si="5"/>
        <v>U11G WAC</v>
      </c>
      <c r="AD14" s="21" t="s">
        <v>239</v>
      </c>
      <c r="AE14" s="25" t="s">
        <v>240</v>
      </c>
    </row>
    <row r="15" spans="1:31" x14ac:dyDescent="0.35">
      <c r="B15" s="24">
        <v>108</v>
      </c>
      <c r="C15" s="21" t="s">
        <v>26</v>
      </c>
      <c r="D15" s="30" t="str">
        <f t="shared" si="0"/>
        <v>U11G BAC</v>
      </c>
      <c r="E15" s="92" t="s">
        <v>393</v>
      </c>
      <c r="F15" s="93" t="s">
        <v>428</v>
      </c>
      <c r="G15" s="24">
        <v>208</v>
      </c>
      <c r="H15" s="21" t="s">
        <v>26</v>
      </c>
      <c r="I15" s="30" t="str">
        <f t="shared" si="1"/>
        <v>U11G DAC</v>
      </c>
      <c r="J15" s="21" t="s">
        <v>319</v>
      </c>
      <c r="K15" s="25" t="s">
        <v>320</v>
      </c>
      <c r="L15" s="24">
        <v>308</v>
      </c>
      <c r="M15" s="21" t="s">
        <v>26</v>
      </c>
      <c r="N15" s="30" t="str">
        <f t="shared" si="2"/>
        <v>U11G PAC</v>
      </c>
      <c r="O15" s="21" t="s">
        <v>544</v>
      </c>
      <c r="P15" s="25" t="s">
        <v>545</v>
      </c>
      <c r="Q15" s="24">
        <v>408</v>
      </c>
      <c r="R15" s="21" t="s">
        <v>26</v>
      </c>
      <c r="S15" s="30" t="str">
        <f t="shared" si="3"/>
        <v>U11G PR</v>
      </c>
      <c r="T15" s="21" t="s">
        <v>132</v>
      </c>
      <c r="U15" s="25" t="s">
        <v>190</v>
      </c>
      <c r="V15" s="24">
        <v>508</v>
      </c>
      <c r="W15" s="21" t="s">
        <v>26</v>
      </c>
      <c r="X15" s="30" t="str">
        <f t="shared" si="4"/>
        <v/>
      </c>
      <c r="Y15" s="21"/>
      <c r="Z15" s="25"/>
      <c r="AA15" s="24">
        <v>608</v>
      </c>
      <c r="AB15" s="21" t="s">
        <v>26</v>
      </c>
      <c r="AC15" s="30" t="str">
        <f t="shared" si="5"/>
        <v>U11G WAC</v>
      </c>
      <c r="AD15" s="21" t="s">
        <v>241</v>
      </c>
      <c r="AE15" s="25" t="s">
        <v>242</v>
      </c>
    </row>
    <row r="16" spans="1:31" x14ac:dyDescent="0.35">
      <c r="B16" s="29">
        <v>109</v>
      </c>
      <c r="C16" s="21" t="s">
        <v>26</v>
      </c>
      <c r="D16" s="30" t="str">
        <f t="shared" si="0"/>
        <v>U11G BAC</v>
      </c>
      <c r="E16" s="92" t="s">
        <v>394</v>
      </c>
      <c r="F16" s="93" t="s">
        <v>395</v>
      </c>
      <c r="G16" s="24">
        <v>209</v>
      </c>
      <c r="H16" s="21" t="s">
        <v>26</v>
      </c>
      <c r="I16" s="30" t="str">
        <f t="shared" si="1"/>
        <v>U11G DAC</v>
      </c>
      <c r="J16" s="21" t="s">
        <v>321</v>
      </c>
      <c r="K16" s="25" t="s">
        <v>322</v>
      </c>
      <c r="L16" s="24">
        <v>309</v>
      </c>
      <c r="M16" s="21" t="s">
        <v>26</v>
      </c>
      <c r="N16" s="30" t="str">
        <f t="shared" si="2"/>
        <v>U11G PAC</v>
      </c>
      <c r="O16" s="21" t="s">
        <v>307</v>
      </c>
      <c r="P16" s="25" t="s">
        <v>499</v>
      </c>
      <c r="Q16" s="24">
        <v>409</v>
      </c>
      <c r="R16" s="21" t="s">
        <v>26</v>
      </c>
      <c r="S16" s="30" t="str">
        <f t="shared" si="3"/>
        <v>U11G PR</v>
      </c>
      <c r="T16" s="21" t="s">
        <v>119</v>
      </c>
      <c r="U16" s="25" t="s">
        <v>120</v>
      </c>
      <c r="V16" s="24">
        <v>509</v>
      </c>
      <c r="W16" s="21" t="s">
        <v>26</v>
      </c>
      <c r="X16" s="30" t="str">
        <f t="shared" si="4"/>
        <v/>
      </c>
      <c r="Y16" s="21"/>
      <c r="Z16" s="25"/>
      <c r="AA16" s="24">
        <v>609</v>
      </c>
      <c r="AB16" s="21" t="s">
        <v>26</v>
      </c>
      <c r="AC16" s="30" t="str">
        <f t="shared" si="5"/>
        <v>U11G WAC</v>
      </c>
      <c r="AD16" s="21" t="s">
        <v>243</v>
      </c>
      <c r="AE16" s="25" t="s">
        <v>244</v>
      </c>
    </row>
    <row r="17" spans="2:31" x14ac:dyDescent="0.35">
      <c r="B17" s="24">
        <v>110</v>
      </c>
      <c r="C17" s="21" t="s">
        <v>26</v>
      </c>
      <c r="D17" s="30" t="str">
        <f t="shared" si="0"/>
        <v>U11G BAC</v>
      </c>
      <c r="E17" s="92" t="s">
        <v>396</v>
      </c>
      <c r="F17" s="93" t="s">
        <v>397</v>
      </c>
      <c r="G17" s="29">
        <v>210</v>
      </c>
      <c r="H17" s="21" t="s">
        <v>26</v>
      </c>
      <c r="I17" s="30" t="str">
        <f t="shared" si="1"/>
        <v/>
      </c>
      <c r="J17" s="21"/>
      <c r="K17" s="25"/>
      <c r="L17" s="29">
        <v>310</v>
      </c>
      <c r="M17" s="21" t="s">
        <v>26</v>
      </c>
      <c r="N17" s="30" t="str">
        <f t="shared" si="2"/>
        <v/>
      </c>
      <c r="O17" s="21"/>
      <c r="P17" s="25"/>
      <c r="Q17" s="29">
        <v>410</v>
      </c>
      <c r="R17" s="21" t="s">
        <v>26</v>
      </c>
      <c r="S17" s="30" t="str">
        <f t="shared" si="3"/>
        <v>U11G PR</v>
      </c>
      <c r="T17" s="21" t="s">
        <v>126</v>
      </c>
      <c r="U17" s="25" t="s">
        <v>127</v>
      </c>
      <c r="V17" s="29">
        <v>510</v>
      </c>
      <c r="W17" s="21" t="s">
        <v>26</v>
      </c>
      <c r="X17" s="30" t="str">
        <f t="shared" si="4"/>
        <v/>
      </c>
      <c r="Y17" s="21"/>
      <c r="Z17" s="25"/>
      <c r="AA17" s="29">
        <v>610</v>
      </c>
      <c r="AB17" s="21" t="s">
        <v>26</v>
      </c>
      <c r="AC17" s="30" t="str">
        <f t="shared" si="5"/>
        <v>U11G WAC</v>
      </c>
      <c r="AD17" s="21" t="s">
        <v>245</v>
      </c>
      <c r="AE17" s="25" t="s">
        <v>246</v>
      </c>
    </row>
    <row r="18" spans="2:31" ht="15" thickBot="1" x14ac:dyDescent="0.4">
      <c r="B18" s="29">
        <v>111</v>
      </c>
      <c r="C18" s="21" t="s">
        <v>26</v>
      </c>
      <c r="D18" s="30" t="str">
        <f t="shared" si="0"/>
        <v>U11G BAC</v>
      </c>
      <c r="E18" s="92" t="s">
        <v>438</v>
      </c>
      <c r="F18" s="93" t="s">
        <v>439</v>
      </c>
      <c r="G18" s="24">
        <v>211</v>
      </c>
      <c r="H18" s="21" t="s">
        <v>26</v>
      </c>
      <c r="I18" s="30" t="str">
        <f t="shared" si="1"/>
        <v/>
      </c>
      <c r="J18" s="21"/>
      <c r="K18" s="25"/>
      <c r="L18" s="24">
        <v>311</v>
      </c>
      <c r="M18" s="21" t="s">
        <v>26</v>
      </c>
      <c r="N18" s="30" t="str">
        <f t="shared" si="2"/>
        <v/>
      </c>
      <c r="O18" s="21"/>
      <c r="P18" s="25"/>
      <c r="Q18" s="24">
        <v>411</v>
      </c>
      <c r="R18" s="21" t="s">
        <v>26</v>
      </c>
      <c r="S18" s="30" t="str">
        <f t="shared" si="3"/>
        <v>U11G PR</v>
      </c>
      <c r="T18" s="21" t="s">
        <v>191</v>
      </c>
      <c r="U18" s="25" t="s">
        <v>155</v>
      </c>
      <c r="V18" s="24">
        <v>511</v>
      </c>
      <c r="W18" s="21" t="s">
        <v>26</v>
      </c>
      <c r="X18" s="30" t="str">
        <f t="shared" si="4"/>
        <v/>
      </c>
      <c r="Y18" s="21"/>
      <c r="Z18" s="25"/>
      <c r="AA18" s="24">
        <v>611</v>
      </c>
      <c r="AB18" s="21" t="s">
        <v>26</v>
      </c>
      <c r="AC18" s="30" t="str">
        <f t="shared" si="5"/>
        <v>U11G WAC</v>
      </c>
      <c r="AD18" s="21" t="s">
        <v>247</v>
      </c>
      <c r="AE18" s="25" t="s">
        <v>248</v>
      </c>
    </row>
    <row r="19" spans="2:31" ht="15" thickBot="1" x14ac:dyDescent="0.4">
      <c r="B19" s="24">
        <v>112</v>
      </c>
      <c r="C19" s="21" t="s">
        <v>26</v>
      </c>
      <c r="D19" s="30" t="str">
        <f t="shared" si="0"/>
        <v>U11G BAC</v>
      </c>
      <c r="E19" s="136" t="s">
        <v>121</v>
      </c>
      <c r="F19" s="137" t="s">
        <v>489</v>
      </c>
      <c r="G19" s="24">
        <v>212</v>
      </c>
      <c r="H19" s="21" t="s">
        <v>26</v>
      </c>
      <c r="I19" s="30" t="str">
        <f t="shared" si="1"/>
        <v/>
      </c>
      <c r="J19" s="21"/>
      <c r="K19" s="25"/>
      <c r="L19" s="24">
        <v>312</v>
      </c>
      <c r="M19" s="21" t="s">
        <v>26</v>
      </c>
      <c r="N19" s="30" t="str">
        <f t="shared" si="2"/>
        <v/>
      </c>
      <c r="O19" s="21"/>
      <c r="P19" s="25"/>
      <c r="Q19" s="24">
        <v>412</v>
      </c>
      <c r="R19" s="21" t="s">
        <v>26</v>
      </c>
      <c r="S19" s="30" t="str">
        <f t="shared" si="3"/>
        <v>U11G PR</v>
      </c>
      <c r="T19" s="21" t="s">
        <v>192</v>
      </c>
      <c r="U19" s="25" t="s">
        <v>193</v>
      </c>
      <c r="V19" s="24">
        <v>512</v>
      </c>
      <c r="W19" s="21" t="s">
        <v>26</v>
      </c>
      <c r="X19" s="30" t="str">
        <f t="shared" si="4"/>
        <v/>
      </c>
      <c r="Y19" s="21"/>
      <c r="Z19" s="25"/>
      <c r="AA19" s="24">
        <v>612</v>
      </c>
      <c r="AB19" s="21" t="s">
        <v>26</v>
      </c>
      <c r="AC19" s="30" t="str">
        <f t="shared" si="5"/>
        <v>U11G WAC</v>
      </c>
      <c r="AD19" s="21" t="s">
        <v>282</v>
      </c>
      <c r="AE19" s="25" t="s">
        <v>506</v>
      </c>
    </row>
    <row r="20" spans="2:31" ht="15" thickBot="1" x14ac:dyDescent="0.4">
      <c r="B20" s="29">
        <v>113</v>
      </c>
      <c r="C20" s="21" t="s">
        <v>26</v>
      </c>
      <c r="D20" s="30" t="str">
        <f t="shared" si="0"/>
        <v>U11G BAC</v>
      </c>
      <c r="E20" s="110" t="s">
        <v>485</v>
      </c>
      <c r="F20" s="111" t="s">
        <v>400</v>
      </c>
      <c r="G20" s="29">
        <v>213</v>
      </c>
      <c r="H20" s="21" t="s">
        <v>26</v>
      </c>
      <c r="I20" s="30" t="str">
        <f t="shared" si="1"/>
        <v/>
      </c>
      <c r="J20" s="21"/>
      <c r="K20" s="25"/>
      <c r="L20" s="29">
        <v>313</v>
      </c>
      <c r="M20" s="21" t="s">
        <v>26</v>
      </c>
      <c r="N20" s="30" t="str">
        <f t="shared" si="2"/>
        <v/>
      </c>
      <c r="O20" s="21"/>
      <c r="P20" s="25"/>
      <c r="Q20" s="29">
        <v>413</v>
      </c>
      <c r="R20" s="21" t="s">
        <v>26</v>
      </c>
      <c r="S20" s="30" t="str">
        <f t="shared" si="3"/>
        <v>U11G PR</v>
      </c>
      <c r="T20" s="21" t="s">
        <v>115</v>
      </c>
      <c r="U20" s="25" t="s">
        <v>116</v>
      </c>
      <c r="V20" s="29">
        <v>513</v>
      </c>
      <c r="W20" s="21" t="s">
        <v>26</v>
      </c>
      <c r="X20" s="30" t="str">
        <f t="shared" si="4"/>
        <v/>
      </c>
      <c r="Y20" s="21"/>
      <c r="Z20" s="25"/>
      <c r="AA20" s="29">
        <v>613</v>
      </c>
      <c r="AB20" s="22" t="s">
        <v>25</v>
      </c>
      <c r="AC20" s="30" t="str">
        <f t="shared" ref="AC20:AC22" si="6">IF(COUNTIF(AD20,"*"),AB20&amp;" "&amp;AA$6,"")</f>
        <v>U11B WAC</v>
      </c>
      <c r="AD20" s="21" t="s">
        <v>510</v>
      </c>
      <c r="AE20" s="25" t="s">
        <v>509</v>
      </c>
    </row>
    <row r="21" spans="2:31" ht="15" thickBot="1" x14ac:dyDescent="0.4">
      <c r="B21" s="24">
        <v>114</v>
      </c>
      <c r="C21" s="21" t="s">
        <v>26</v>
      </c>
      <c r="D21" s="30" t="str">
        <f t="shared" si="0"/>
        <v>U11G BAC</v>
      </c>
      <c r="E21" s="110" t="s">
        <v>490</v>
      </c>
      <c r="F21" s="111" t="s">
        <v>491</v>
      </c>
      <c r="G21" s="24">
        <v>214</v>
      </c>
      <c r="H21" s="21" t="s">
        <v>26</v>
      </c>
      <c r="I21" s="30" t="str">
        <f t="shared" si="1"/>
        <v/>
      </c>
      <c r="J21" s="21"/>
      <c r="K21" s="25"/>
      <c r="L21" s="24">
        <v>314</v>
      </c>
      <c r="M21" s="22" t="s">
        <v>25</v>
      </c>
      <c r="N21" s="30" t="str">
        <f t="shared" ref="N21:N22" si="7">IF(COUNTIF(O21,"*"),M21&amp;" "&amp;L$6,"")</f>
        <v>U11B PAC</v>
      </c>
      <c r="O21" s="21" t="s">
        <v>511</v>
      </c>
      <c r="P21" s="25" t="s">
        <v>479</v>
      </c>
      <c r="Q21" s="24">
        <v>414</v>
      </c>
      <c r="R21" s="21" t="s">
        <v>26</v>
      </c>
      <c r="S21" s="30" t="str">
        <f t="shared" si="3"/>
        <v>U11G PR</v>
      </c>
      <c r="T21" s="21" t="s">
        <v>421</v>
      </c>
      <c r="U21" s="25" t="s">
        <v>422</v>
      </c>
      <c r="V21" s="24">
        <v>514</v>
      </c>
      <c r="W21" s="21" t="s">
        <v>26</v>
      </c>
      <c r="X21" s="30" t="str">
        <f t="shared" si="4"/>
        <v/>
      </c>
      <c r="Y21" s="21"/>
      <c r="Z21" s="25"/>
      <c r="AA21" s="24">
        <v>614</v>
      </c>
      <c r="AB21" s="22" t="s">
        <v>25</v>
      </c>
      <c r="AC21" s="30" t="str">
        <f t="shared" si="6"/>
        <v>U11B WAC</v>
      </c>
      <c r="AD21" s="21" t="s">
        <v>508</v>
      </c>
      <c r="AE21" s="25" t="s">
        <v>527</v>
      </c>
    </row>
    <row r="22" spans="2:31" ht="15" thickBot="1" x14ac:dyDescent="0.4">
      <c r="B22" s="29">
        <v>115</v>
      </c>
      <c r="C22" s="21" t="s">
        <v>26</v>
      </c>
      <c r="D22" s="30" t="str">
        <f t="shared" si="0"/>
        <v>U11G BAC</v>
      </c>
      <c r="E22" s="108" t="s">
        <v>497</v>
      </c>
      <c r="F22" s="111" t="s">
        <v>498</v>
      </c>
      <c r="G22" s="24">
        <v>215</v>
      </c>
      <c r="H22" s="21" t="s">
        <v>26</v>
      </c>
      <c r="I22" s="30" t="str">
        <f t="shared" si="1"/>
        <v/>
      </c>
      <c r="J22" s="21"/>
      <c r="K22" s="25"/>
      <c r="L22" s="24">
        <v>315</v>
      </c>
      <c r="M22" s="22" t="s">
        <v>25</v>
      </c>
      <c r="N22" s="30" t="str">
        <f t="shared" si="7"/>
        <v>U11B PAC</v>
      </c>
      <c r="O22" s="21" t="s">
        <v>512</v>
      </c>
      <c r="P22" s="25" t="s">
        <v>513</v>
      </c>
      <c r="Q22" s="24">
        <v>415</v>
      </c>
      <c r="R22" s="21" t="s">
        <v>26</v>
      </c>
      <c r="S22" s="30" t="str">
        <f t="shared" si="3"/>
        <v>U11G PR</v>
      </c>
      <c r="T22" s="21" t="s">
        <v>307</v>
      </c>
      <c r="U22" s="25" t="s">
        <v>449</v>
      </c>
      <c r="V22" s="24">
        <v>515</v>
      </c>
      <c r="W22" s="21" t="s">
        <v>26</v>
      </c>
      <c r="X22" s="30" t="str">
        <f t="shared" si="4"/>
        <v/>
      </c>
      <c r="Y22" s="21"/>
      <c r="Z22" s="25"/>
      <c r="AA22" s="24">
        <v>615</v>
      </c>
      <c r="AB22" s="22" t="s">
        <v>25</v>
      </c>
      <c r="AC22" s="30" t="str">
        <f t="shared" si="6"/>
        <v>U11B WAC</v>
      </c>
      <c r="AD22" s="21" t="s">
        <v>301</v>
      </c>
      <c r="AE22" s="25" t="s">
        <v>509</v>
      </c>
    </row>
    <row r="23" spans="2:31" x14ac:dyDescent="0.35">
      <c r="B23" s="24">
        <v>116</v>
      </c>
      <c r="C23" s="22" t="s">
        <v>25</v>
      </c>
      <c r="D23" s="30" t="str">
        <f t="shared" si="0"/>
        <v>U11B BAC</v>
      </c>
      <c r="E23" s="92" t="s">
        <v>398</v>
      </c>
      <c r="F23" s="93" t="s">
        <v>399</v>
      </c>
      <c r="G23" s="29">
        <v>216</v>
      </c>
      <c r="H23" s="22" t="s">
        <v>25</v>
      </c>
      <c r="I23" s="30" t="str">
        <f t="shared" si="1"/>
        <v>U11B DAC</v>
      </c>
      <c r="J23" s="21" t="s">
        <v>323</v>
      </c>
      <c r="K23" s="25" t="s">
        <v>324</v>
      </c>
      <c r="L23" s="29">
        <v>316</v>
      </c>
      <c r="M23" s="22" t="s">
        <v>25</v>
      </c>
      <c r="N23" s="30" t="str">
        <f t="shared" si="2"/>
        <v>U11B PAC</v>
      </c>
      <c r="O23" s="21" t="s">
        <v>342</v>
      </c>
      <c r="P23" s="25" t="s">
        <v>343</v>
      </c>
      <c r="Q23" s="29">
        <v>416</v>
      </c>
      <c r="R23" s="22" t="s">
        <v>25</v>
      </c>
      <c r="S23" s="30" t="str">
        <f t="shared" si="3"/>
        <v>U11B PR</v>
      </c>
      <c r="T23" s="21" t="s">
        <v>141</v>
      </c>
      <c r="U23" s="25" t="s">
        <v>194</v>
      </c>
      <c r="V23" s="29">
        <v>516</v>
      </c>
      <c r="W23" s="22" t="s">
        <v>25</v>
      </c>
      <c r="X23" s="30" t="str">
        <f t="shared" si="4"/>
        <v/>
      </c>
      <c r="Y23" s="21"/>
      <c r="Z23" s="25"/>
      <c r="AA23" s="29">
        <v>616</v>
      </c>
      <c r="AB23" s="22" t="s">
        <v>25</v>
      </c>
      <c r="AC23" s="30" t="str">
        <f t="shared" si="5"/>
        <v>U11B WAC</v>
      </c>
      <c r="AD23" s="21" t="s">
        <v>249</v>
      </c>
      <c r="AE23" s="25" t="s">
        <v>250</v>
      </c>
    </row>
    <row r="24" spans="2:31" x14ac:dyDescent="0.35">
      <c r="B24" s="29">
        <v>117</v>
      </c>
      <c r="C24" s="22" t="s">
        <v>25</v>
      </c>
      <c r="D24" s="30" t="str">
        <f t="shared" si="0"/>
        <v>U11B BAC</v>
      </c>
      <c r="E24" s="92" t="s">
        <v>400</v>
      </c>
      <c r="F24" s="93" t="s">
        <v>399</v>
      </c>
      <c r="G24" s="24">
        <v>217</v>
      </c>
      <c r="H24" s="22" t="s">
        <v>25</v>
      </c>
      <c r="I24" s="30" t="str">
        <f t="shared" si="1"/>
        <v>U11B DAC</v>
      </c>
      <c r="J24" s="21" t="s">
        <v>325</v>
      </c>
      <c r="K24" s="25" t="s">
        <v>326</v>
      </c>
      <c r="L24" s="24">
        <v>317</v>
      </c>
      <c r="M24" s="22" t="s">
        <v>25</v>
      </c>
      <c r="N24" s="30" t="str">
        <f t="shared" si="2"/>
        <v>U11B PAC</v>
      </c>
      <c r="O24" s="21" t="s">
        <v>323</v>
      </c>
      <c r="P24" s="25" t="s">
        <v>344</v>
      </c>
      <c r="Q24" s="24">
        <v>417</v>
      </c>
      <c r="R24" s="22" t="s">
        <v>25</v>
      </c>
      <c r="S24" s="30" t="str">
        <f t="shared" si="3"/>
        <v>U11B PR</v>
      </c>
      <c r="T24" s="21" t="s">
        <v>141</v>
      </c>
      <c r="U24" s="25" t="s">
        <v>142</v>
      </c>
      <c r="V24" s="24">
        <v>517</v>
      </c>
      <c r="W24" s="22" t="s">
        <v>25</v>
      </c>
      <c r="X24" s="30" t="str">
        <f t="shared" si="4"/>
        <v/>
      </c>
      <c r="Y24" s="21"/>
      <c r="Z24" s="25"/>
      <c r="AA24" s="24">
        <v>617</v>
      </c>
      <c r="AB24" s="22" t="s">
        <v>25</v>
      </c>
      <c r="AC24" s="30" t="str">
        <f t="shared" si="5"/>
        <v>U11B WAC</v>
      </c>
      <c r="AD24" s="21" t="s">
        <v>251</v>
      </c>
      <c r="AE24" s="25" t="s">
        <v>252</v>
      </c>
    </row>
    <row r="25" spans="2:31" x14ac:dyDescent="0.35">
      <c r="B25" s="24">
        <v>118</v>
      </c>
      <c r="C25" s="22" t="s">
        <v>25</v>
      </c>
      <c r="D25" s="30" t="str">
        <f t="shared" si="0"/>
        <v>U11B BAC</v>
      </c>
      <c r="E25" s="92" t="s">
        <v>401</v>
      </c>
      <c r="F25" s="93" t="s">
        <v>402</v>
      </c>
      <c r="G25" s="24">
        <v>218</v>
      </c>
      <c r="H25" s="22" t="s">
        <v>25</v>
      </c>
      <c r="I25" s="30" t="str">
        <f t="shared" si="1"/>
        <v>U11B DAC</v>
      </c>
      <c r="J25" s="21" t="s">
        <v>327</v>
      </c>
      <c r="K25" s="25" t="s">
        <v>328</v>
      </c>
      <c r="L25" s="24">
        <v>318</v>
      </c>
      <c r="M25" s="22" t="s">
        <v>25</v>
      </c>
      <c r="N25" s="30" t="str">
        <f t="shared" si="2"/>
        <v>U11B PAC</v>
      </c>
      <c r="O25" s="21" t="s">
        <v>345</v>
      </c>
      <c r="P25" s="25" t="s">
        <v>344</v>
      </c>
      <c r="Q25" s="24">
        <v>418</v>
      </c>
      <c r="R25" s="22" t="s">
        <v>25</v>
      </c>
      <c r="S25" s="30" t="str">
        <f t="shared" si="3"/>
        <v>U11B PR</v>
      </c>
      <c r="T25" s="21" t="s">
        <v>195</v>
      </c>
      <c r="U25" s="25" t="s">
        <v>196</v>
      </c>
      <c r="V25" s="24">
        <v>518</v>
      </c>
      <c r="W25" s="22" t="s">
        <v>25</v>
      </c>
      <c r="X25" s="30" t="str">
        <f t="shared" si="4"/>
        <v/>
      </c>
      <c r="Y25" s="21"/>
      <c r="Z25" s="25"/>
      <c r="AA25" s="24">
        <v>618</v>
      </c>
      <c r="AB25" s="22" t="s">
        <v>25</v>
      </c>
      <c r="AC25" s="30" t="str">
        <f t="shared" si="5"/>
        <v>U11B WAC</v>
      </c>
      <c r="AD25" s="21" t="s">
        <v>253</v>
      </c>
      <c r="AE25" s="25" t="s">
        <v>254</v>
      </c>
    </row>
    <row r="26" spans="2:31" x14ac:dyDescent="0.35">
      <c r="B26" s="29">
        <v>119</v>
      </c>
      <c r="C26" s="22" t="s">
        <v>25</v>
      </c>
      <c r="D26" s="30" t="str">
        <f t="shared" si="0"/>
        <v>U11B BAC</v>
      </c>
      <c r="E26" s="92" t="s">
        <v>403</v>
      </c>
      <c r="F26" s="93" t="s">
        <v>404</v>
      </c>
      <c r="G26" s="29">
        <v>219</v>
      </c>
      <c r="H26" s="22" t="s">
        <v>25</v>
      </c>
      <c r="I26" s="30" t="str">
        <f t="shared" si="1"/>
        <v>U11B DAC</v>
      </c>
      <c r="J26" s="21" t="s">
        <v>111</v>
      </c>
      <c r="K26" s="25" t="s">
        <v>329</v>
      </c>
      <c r="L26" s="29">
        <v>319</v>
      </c>
      <c r="M26" s="22" t="s">
        <v>25</v>
      </c>
      <c r="N26" s="30" t="str">
        <f t="shared" si="2"/>
        <v>U11B PAC</v>
      </c>
      <c r="O26" s="21" t="s">
        <v>346</v>
      </c>
      <c r="P26" s="25" t="s">
        <v>347</v>
      </c>
      <c r="Q26" s="29">
        <v>419</v>
      </c>
      <c r="R26" s="22" t="s">
        <v>25</v>
      </c>
      <c r="S26" s="30" t="str">
        <f t="shared" si="3"/>
        <v>U11B PR</v>
      </c>
      <c r="T26" s="21" t="s">
        <v>197</v>
      </c>
      <c r="U26" s="25" t="s">
        <v>198</v>
      </c>
      <c r="V26" s="29">
        <v>519</v>
      </c>
      <c r="W26" s="22" t="s">
        <v>25</v>
      </c>
      <c r="X26" s="30" t="str">
        <f t="shared" si="4"/>
        <v/>
      </c>
      <c r="Y26" s="21"/>
      <c r="Z26" s="25"/>
      <c r="AA26" s="29">
        <v>619</v>
      </c>
      <c r="AB26" s="22" t="s">
        <v>25</v>
      </c>
      <c r="AC26" s="30" t="str">
        <f t="shared" si="5"/>
        <v>U11B WAC</v>
      </c>
      <c r="AD26" s="21" t="s">
        <v>255</v>
      </c>
      <c r="AE26" s="25" t="s">
        <v>256</v>
      </c>
    </row>
    <row r="27" spans="2:31" x14ac:dyDescent="0.35">
      <c r="B27" s="24">
        <v>120</v>
      </c>
      <c r="C27" s="22" t="s">
        <v>25</v>
      </c>
      <c r="D27" s="30" t="str">
        <f t="shared" si="0"/>
        <v>U11B BAC</v>
      </c>
      <c r="E27" s="92" t="s">
        <v>405</v>
      </c>
      <c r="F27" s="93" t="s">
        <v>406</v>
      </c>
      <c r="G27" s="24">
        <v>220</v>
      </c>
      <c r="H27" s="22" t="s">
        <v>25</v>
      </c>
      <c r="I27" s="30" t="str">
        <f t="shared" si="1"/>
        <v>U11B DAC</v>
      </c>
      <c r="J27" s="21" t="s">
        <v>141</v>
      </c>
      <c r="K27" s="25" t="s">
        <v>330</v>
      </c>
      <c r="L27" s="24">
        <v>320</v>
      </c>
      <c r="M27" s="22" t="s">
        <v>25</v>
      </c>
      <c r="N27" s="30" t="str">
        <f t="shared" si="2"/>
        <v>U11B PAC</v>
      </c>
      <c r="O27" s="21" t="s">
        <v>348</v>
      </c>
      <c r="P27" s="25" t="s">
        <v>347</v>
      </c>
      <c r="Q27" s="24">
        <v>420</v>
      </c>
      <c r="R27" s="22" t="s">
        <v>25</v>
      </c>
      <c r="S27" s="30" t="str">
        <f t="shared" si="3"/>
        <v>U11B PR</v>
      </c>
      <c r="T27" s="21" t="s">
        <v>134</v>
      </c>
      <c r="U27" s="25" t="s">
        <v>135</v>
      </c>
      <c r="V27" s="24">
        <v>520</v>
      </c>
      <c r="W27" s="22" t="s">
        <v>25</v>
      </c>
      <c r="X27" s="30" t="str">
        <f t="shared" si="4"/>
        <v/>
      </c>
      <c r="Y27" s="21"/>
      <c r="Z27" s="25"/>
      <c r="AA27" s="24">
        <v>620</v>
      </c>
      <c r="AB27" s="22" t="s">
        <v>25</v>
      </c>
      <c r="AC27" s="30" t="str">
        <f t="shared" si="5"/>
        <v>U11B WAC</v>
      </c>
      <c r="AD27" s="21" t="s">
        <v>257</v>
      </c>
      <c r="AE27" s="25" t="s">
        <v>258</v>
      </c>
    </row>
    <row r="28" spans="2:31" x14ac:dyDescent="0.35">
      <c r="B28" s="29">
        <v>121</v>
      </c>
      <c r="C28" s="22" t="s">
        <v>25</v>
      </c>
      <c r="D28" s="30" t="str">
        <f t="shared" si="0"/>
        <v>U11B BAC</v>
      </c>
      <c r="E28" s="92" t="s">
        <v>113</v>
      </c>
      <c r="F28" s="93" t="s">
        <v>108</v>
      </c>
      <c r="G28" s="24">
        <v>221</v>
      </c>
      <c r="H28" s="22" t="s">
        <v>25</v>
      </c>
      <c r="I28" s="30" t="str">
        <f t="shared" si="1"/>
        <v>U11B DAC</v>
      </c>
      <c r="J28" s="21" t="s">
        <v>331</v>
      </c>
      <c r="K28" s="25" t="s">
        <v>330</v>
      </c>
      <c r="L28" s="24">
        <v>321</v>
      </c>
      <c r="M28" s="22" t="s">
        <v>25</v>
      </c>
      <c r="N28" s="30" t="str">
        <f t="shared" si="2"/>
        <v>U11B PAC</v>
      </c>
      <c r="O28" s="21" t="s">
        <v>349</v>
      </c>
      <c r="P28" s="25" t="s">
        <v>350</v>
      </c>
      <c r="Q28" s="24">
        <v>421</v>
      </c>
      <c r="R28" s="22" t="s">
        <v>25</v>
      </c>
      <c r="S28" s="30" t="str">
        <f t="shared" si="3"/>
        <v>U11B PR</v>
      </c>
      <c r="T28" s="21" t="s">
        <v>112</v>
      </c>
      <c r="U28" s="25" t="s">
        <v>194</v>
      </c>
      <c r="V28" s="24">
        <v>521</v>
      </c>
      <c r="W28" s="22" t="s">
        <v>25</v>
      </c>
      <c r="X28" s="30" t="str">
        <f t="shared" si="4"/>
        <v/>
      </c>
      <c r="Y28" s="21"/>
      <c r="Z28" s="25"/>
      <c r="AA28" s="24">
        <v>621</v>
      </c>
      <c r="AB28" s="22" t="s">
        <v>25</v>
      </c>
      <c r="AC28" s="30" t="str">
        <f t="shared" si="5"/>
        <v>U11B WAC</v>
      </c>
      <c r="AD28" s="21" t="s">
        <v>259</v>
      </c>
      <c r="AE28" s="25" t="s">
        <v>260</v>
      </c>
    </row>
    <row r="29" spans="2:31" x14ac:dyDescent="0.35">
      <c r="B29" s="24">
        <v>122</v>
      </c>
      <c r="C29" s="22" t="s">
        <v>25</v>
      </c>
      <c r="D29" s="30" t="str">
        <f t="shared" si="0"/>
        <v>U11B BAC</v>
      </c>
      <c r="E29" s="92" t="s">
        <v>141</v>
      </c>
      <c r="F29" s="93" t="s">
        <v>407</v>
      </c>
      <c r="G29" s="29">
        <v>222</v>
      </c>
      <c r="H29" s="22" t="s">
        <v>25</v>
      </c>
      <c r="I29" s="30" t="str">
        <f t="shared" si="1"/>
        <v>U11B DAC</v>
      </c>
      <c r="J29" s="21" t="s">
        <v>332</v>
      </c>
      <c r="K29" s="25" t="s">
        <v>333</v>
      </c>
      <c r="L29" s="29">
        <v>322</v>
      </c>
      <c r="M29" s="22" t="s">
        <v>25</v>
      </c>
      <c r="N29" s="30" t="str">
        <f t="shared" si="2"/>
        <v>U11B PAC</v>
      </c>
      <c r="O29" s="21" t="s">
        <v>351</v>
      </c>
      <c r="P29" s="25" t="s">
        <v>352</v>
      </c>
      <c r="Q29" s="29">
        <v>422</v>
      </c>
      <c r="R29" s="22" t="s">
        <v>25</v>
      </c>
      <c r="S29" s="30" t="str">
        <f t="shared" si="3"/>
        <v>U11B PR</v>
      </c>
      <c r="T29" s="21" t="s">
        <v>199</v>
      </c>
      <c r="U29" s="25" t="s">
        <v>133</v>
      </c>
      <c r="V29" s="29">
        <v>522</v>
      </c>
      <c r="W29" s="22" t="s">
        <v>25</v>
      </c>
      <c r="X29" s="30" t="str">
        <f t="shared" si="4"/>
        <v/>
      </c>
      <c r="Y29" s="21"/>
      <c r="Z29" s="25"/>
      <c r="AA29" s="29">
        <v>622</v>
      </c>
      <c r="AB29" s="22" t="s">
        <v>25</v>
      </c>
      <c r="AC29" s="30" t="str">
        <f t="shared" si="5"/>
        <v>U11B WAC</v>
      </c>
      <c r="AD29" s="21" t="s">
        <v>261</v>
      </c>
      <c r="AE29" s="25" t="s">
        <v>262</v>
      </c>
    </row>
    <row r="30" spans="2:31" x14ac:dyDescent="0.35">
      <c r="B30" s="29">
        <v>123</v>
      </c>
      <c r="C30" s="22" t="s">
        <v>25</v>
      </c>
      <c r="D30" s="30" t="str">
        <f t="shared" si="0"/>
        <v>U11B BAC</v>
      </c>
      <c r="E30" s="92" t="s">
        <v>137</v>
      </c>
      <c r="F30" s="93" t="s">
        <v>408</v>
      </c>
      <c r="G30" s="24">
        <v>223</v>
      </c>
      <c r="H30" s="22" t="s">
        <v>25</v>
      </c>
      <c r="I30" s="30" t="str">
        <f t="shared" si="1"/>
        <v/>
      </c>
      <c r="J30" s="21"/>
      <c r="K30" s="25"/>
      <c r="L30" s="24">
        <v>323</v>
      </c>
      <c r="M30" s="22" t="s">
        <v>25</v>
      </c>
      <c r="N30" s="30" t="str">
        <f t="shared" si="2"/>
        <v>U11B PAC</v>
      </c>
      <c r="O30" s="21" t="s">
        <v>200</v>
      </c>
      <c r="P30" s="25" t="s">
        <v>353</v>
      </c>
      <c r="Q30" s="24">
        <v>423</v>
      </c>
      <c r="R30" s="22" t="s">
        <v>25</v>
      </c>
      <c r="S30" s="30" t="str">
        <f t="shared" si="3"/>
        <v>U11B PR</v>
      </c>
      <c r="T30" s="21" t="s">
        <v>158</v>
      </c>
      <c r="U30" s="25" t="s">
        <v>159</v>
      </c>
      <c r="V30" s="24">
        <v>523</v>
      </c>
      <c r="W30" s="22" t="s">
        <v>25</v>
      </c>
      <c r="X30" s="30" t="str">
        <f t="shared" si="4"/>
        <v/>
      </c>
      <c r="Y30" s="21"/>
      <c r="Z30" s="25"/>
      <c r="AA30" s="24">
        <v>623</v>
      </c>
      <c r="AB30" s="22" t="s">
        <v>25</v>
      </c>
      <c r="AC30" s="30" t="str">
        <f t="shared" si="5"/>
        <v>U11B WAC</v>
      </c>
      <c r="AD30" s="21" t="s">
        <v>263</v>
      </c>
      <c r="AE30" s="25" t="s">
        <v>264</v>
      </c>
    </row>
    <row r="31" spans="2:31" x14ac:dyDescent="0.35">
      <c r="B31" s="24">
        <v>124</v>
      </c>
      <c r="C31" s="22" t="s">
        <v>25</v>
      </c>
      <c r="D31" s="30" t="str">
        <f t="shared" si="0"/>
        <v>U11B BAC</v>
      </c>
      <c r="E31" s="92" t="s">
        <v>409</v>
      </c>
      <c r="F31" s="93" t="s">
        <v>410</v>
      </c>
      <c r="G31" s="24">
        <v>224</v>
      </c>
      <c r="H31" s="22" t="s">
        <v>25</v>
      </c>
      <c r="I31" s="30" t="str">
        <f t="shared" si="1"/>
        <v/>
      </c>
      <c r="J31" s="21"/>
      <c r="K31" s="25"/>
      <c r="L31" s="24">
        <v>324</v>
      </c>
      <c r="M31" s="22" t="s">
        <v>25</v>
      </c>
      <c r="N31" s="30" t="str">
        <f t="shared" si="2"/>
        <v>U11B PAC</v>
      </c>
      <c r="O31" s="21" t="s">
        <v>141</v>
      </c>
      <c r="P31" s="25" t="s">
        <v>354</v>
      </c>
      <c r="Q31" s="24">
        <v>424</v>
      </c>
      <c r="R31" s="22" t="s">
        <v>25</v>
      </c>
      <c r="S31" s="30" t="str">
        <f t="shared" si="3"/>
        <v>U11B PR</v>
      </c>
      <c r="T31" s="21" t="s">
        <v>200</v>
      </c>
      <c r="U31" s="25" t="s">
        <v>201</v>
      </c>
      <c r="V31" s="24">
        <v>524</v>
      </c>
      <c r="W31" s="22" t="s">
        <v>25</v>
      </c>
      <c r="X31" s="30" t="str">
        <f t="shared" si="4"/>
        <v/>
      </c>
      <c r="Y31" s="21"/>
      <c r="Z31" s="25"/>
      <c r="AA31" s="24">
        <v>624</v>
      </c>
      <c r="AB31" s="22" t="s">
        <v>25</v>
      </c>
      <c r="AC31" s="30" t="str">
        <f t="shared" si="5"/>
        <v>U11B WAC</v>
      </c>
      <c r="AD31" s="21" t="s">
        <v>265</v>
      </c>
      <c r="AE31" s="25" t="s">
        <v>266</v>
      </c>
    </row>
    <row r="32" spans="2:31" x14ac:dyDescent="0.35">
      <c r="B32" s="29">
        <v>125</v>
      </c>
      <c r="C32" s="22" t="s">
        <v>25</v>
      </c>
      <c r="D32" s="30" t="str">
        <f t="shared" si="0"/>
        <v>U11B BAC</v>
      </c>
      <c r="E32" s="92" t="s">
        <v>200</v>
      </c>
      <c r="F32" s="93" t="s">
        <v>411</v>
      </c>
      <c r="G32" s="29">
        <v>225</v>
      </c>
      <c r="H32" s="22" t="s">
        <v>25</v>
      </c>
      <c r="I32" s="30" t="str">
        <f t="shared" si="1"/>
        <v/>
      </c>
      <c r="J32" s="21"/>
      <c r="K32" s="25"/>
      <c r="L32" s="29">
        <v>325</v>
      </c>
      <c r="M32" s="22" t="s">
        <v>25</v>
      </c>
      <c r="N32" s="30" t="str">
        <f t="shared" si="2"/>
        <v>U11B PAC</v>
      </c>
      <c r="O32" s="21" t="s">
        <v>355</v>
      </c>
      <c r="P32" s="25" t="s">
        <v>356</v>
      </c>
      <c r="Q32" s="29">
        <v>425</v>
      </c>
      <c r="R32" s="22" t="s">
        <v>25</v>
      </c>
      <c r="S32" s="30" t="str">
        <f t="shared" si="3"/>
        <v>U11B PR</v>
      </c>
      <c r="T32" s="21" t="s">
        <v>202</v>
      </c>
      <c r="U32" s="25" t="s">
        <v>203</v>
      </c>
      <c r="V32" s="29">
        <v>525</v>
      </c>
      <c r="W32" s="22" t="s">
        <v>25</v>
      </c>
      <c r="X32" s="30" t="str">
        <f t="shared" si="4"/>
        <v/>
      </c>
      <c r="Y32" s="21"/>
      <c r="Z32" s="25"/>
      <c r="AA32" s="29">
        <v>625</v>
      </c>
      <c r="AB32" s="22" t="s">
        <v>25</v>
      </c>
      <c r="AC32" s="30" t="str">
        <f t="shared" si="5"/>
        <v>U11B WAC</v>
      </c>
      <c r="AD32" s="21" t="s">
        <v>267</v>
      </c>
      <c r="AE32" s="25" t="s">
        <v>268</v>
      </c>
    </row>
    <row r="33" spans="2:31" x14ac:dyDescent="0.35">
      <c r="B33" s="24">
        <v>126</v>
      </c>
      <c r="C33" s="22" t="s">
        <v>25</v>
      </c>
      <c r="D33" s="30" t="str">
        <f t="shared" si="0"/>
        <v>U11B BAC</v>
      </c>
      <c r="E33" s="92" t="s">
        <v>440</v>
      </c>
      <c r="F33" s="93" t="s">
        <v>441</v>
      </c>
      <c r="G33" s="24">
        <v>226</v>
      </c>
      <c r="H33" s="22" t="s">
        <v>25</v>
      </c>
      <c r="I33" s="30" t="str">
        <f t="shared" si="1"/>
        <v/>
      </c>
      <c r="J33" s="21"/>
      <c r="K33" s="25"/>
      <c r="L33" s="24">
        <v>326</v>
      </c>
      <c r="M33" s="22" t="s">
        <v>25</v>
      </c>
      <c r="N33" s="30" t="str">
        <f t="shared" si="2"/>
        <v>U11B PAC</v>
      </c>
      <c r="O33" s="21" t="s">
        <v>143</v>
      </c>
      <c r="P33" s="25" t="s">
        <v>356</v>
      </c>
      <c r="Q33" s="24">
        <v>426</v>
      </c>
      <c r="R33" s="22" t="s">
        <v>25</v>
      </c>
      <c r="S33" s="30" t="str">
        <f t="shared" si="3"/>
        <v>U11B PR</v>
      </c>
      <c r="T33" s="21" t="s">
        <v>204</v>
      </c>
      <c r="U33" s="25" t="s">
        <v>205</v>
      </c>
      <c r="V33" s="24">
        <v>526</v>
      </c>
      <c r="W33" s="22" t="s">
        <v>25</v>
      </c>
      <c r="X33" s="30" t="str">
        <f t="shared" si="4"/>
        <v/>
      </c>
      <c r="Y33" s="21"/>
      <c r="Z33" s="25"/>
      <c r="AA33" s="24">
        <v>626</v>
      </c>
      <c r="AB33" s="22" t="s">
        <v>25</v>
      </c>
      <c r="AC33" s="30" t="str">
        <f t="shared" si="5"/>
        <v>U11B WAC</v>
      </c>
      <c r="AD33" s="21" t="s">
        <v>269</v>
      </c>
      <c r="AE33" s="25" t="s">
        <v>270</v>
      </c>
    </row>
    <row r="34" spans="2:31" ht="15" thickBot="1" x14ac:dyDescent="0.4">
      <c r="B34" s="29">
        <v>127</v>
      </c>
      <c r="C34" s="22" t="s">
        <v>25</v>
      </c>
      <c r="D34" s="30" t="str">
        <f t="shared" si="0"/>
        <v>U11B BAC</v>
      </c>
      <c r="E34" s="92" t="s">
        <v>444</v>
      </c>
      <c r="F34" s="93" t="s">
        <v>445</v>
      </c>
      <c r="G34" s="24">
        <v>227</v>
      </c>
      <c r="H34" s="22" t="s">
        <v>25</v>
      </c>
      <c r="I34" s="30" t="str">
        <f t="shared" si="1"/>
        <v/>
      </c>
      <c r="J34" s="21"/>
      <c r="K34" s="25"/>
      <c r="L34" s="24">
        <v>327</v>
      </c>
      <c r="M34" s="22" t="s">
        <v>25</v>
      </c>
      <c r="N34" s="30" t="str">
        <f t="shared" si="2"/>
        <v>U11B PAC</v>
      </c>
      <c r="O34" s="21" t="s">
        <v>357</v>
      </c>
      <c r="P34" s="25" t="s">
        <v>358</v>
      </c>
      <c r="Q34" s="24">
        <v>427</v>
      </c>
      <c r="R34" s="22" t="s">
        <v>25</v>
      </c>
      <c r="S34" s="30" t="str">
        <f t="shared" si="3"/>
        <v>U11B PR</v>
      </c>
      <c r="T34" s="21" t="s">
        <v>206</v>
      </c>
      <c r="U34" s="25" t="s">
        <v>207</v>
      </c>
      <c r="V34" s="24">
        <v>527</v>
      </c>
      <c r="W34" s="22" t="s">
        <v>25</v>
      </c>
      <c r="X34" s="30" t="str">
        <f t="shared" si="4"/>
        <v/>
      </c>
      <c r="Y34" s="21"/>
      <c r="Z34" s="25"/>
      <c r="AA34" s="24">
        <v>627</v>
      </c>
      <c r="AB34" s="22" t="s">
        <v>25</v>
      </c>
      <c r="AC34" s="30" t="str">
        <f t="shared" si="5"/>
        <v>U11B WAC</v>
      </c>
      <c r="AD34" s="21" t="s">
        <v>271</v>
      </c>
      <c r="AE34" s="25" t="s">
        <v>272</v>
      </c>
    </row>
    <row r="35" spans="2:31" ht="15" thickBot="1" x14ac:dyDescent="0.4">
      <c r="B35" s="24">
        <v>128</v>
      </c>
      <c r="C35" s="22" t="s">
        <v>25</v>
      </c>
      <c r="D35" s="30" t="str">
        <f t="shared" si="0"/>
        <v>U11B BAC</v>
      </c>
      <c r="E35" s="136" t="s">
        <v>492</v>
      </c>
      <c r="F35" s="137" t="s">
        <v>493</v>
      </c>
      <c r="G35" s="29">
        <v>228</v>
      </c>
      <c r="H35" s="22" t="s">
        <v>25</v>
      </c>
      <c r="I35" s="30" t="str">
        <f t="shared" si="1"/>
        <v/>
      </c>
      <c r="J35" s="21"/>
      <c r="K35" s="25"/>
      <c r="L35" s="29">
        <v>328</v>
      </c>
      <c r="M35" s="22" t="s">
        <v>25</v>
      </c>
      <c r="N35" s="30" t="str">
        <f t="shared" si="2"/>
        <v>U11B PAC</v>
      </c>
      <c r="O35" s="21" t="s">
        <v>359</v>
      </c>
      <c r="P35" s="25" t="s">
        <v>360</v>
      </c>
      <c r="Q35" s="29">
        <v>428</v>
      </c>
      <c r="R35" s="22" t="s">
        <v>25</v>
      </c>
      <c r="S35" s="30" t="str">
        <f t="shared" si="3"/>
        <v>U11B PR</v>
      </c>
      <c r="T35" s="21" t="s">
        <v>136</v>
      </c>
      <c r="U35" s="25" t="s">
        <v>208</v>
      </c>
      <c r="V35" s="29">
        <v>528</v>
      </c>
      <c r="W35" s="22" t="s">
        <v>25</v>
      </c>
      <c r="X35" s="30" t="str">
        <f t="shared" si="4"/>
        <v/>
      </c>
      <c r="Y35" s="21"/>
      <c r="Z35" s="25"/>
      <c r="AA35" s="29">
        <v>628</v>
      </c>
      <c r="AB35" s="22" t="s">
        <v>25</v>
      </c>
      <c r="AC35" s="30" t="str">
        <f t="shared" si="5"/>
        <v>U11B WAC</v>
      </c>
      <c r="AD35" s="21" t="s">
        <v>273</v>
      </c>
      <c r="AE35" s="25" t="s">
        <v>274</v>
      </c>
    </row>
    <row r="36" spans="2:31" ht="15" thickBot="1" x14ac:dyDescent="0.4">
      <c r="B36" s="29">
        <v>129</v>
      </c>
      <c r="C36" s="22" t="s">
        <v>25</v>
      </c>
      <c r="D36" s="30" t="str">
        <f t="shared" si="0"/>
        <v>U11B BAC</v>
      </c>
      <c r="E36" s="136" t="s">
        <v>494</v>
      </c>
      <c r="F36" s="137" t="s">
        <v>495</v>
      </c>
      <c r="G36" s="24">
        <v>229</v>
      </c>
      <c r="H36" s="22" t="s">
        <v>25</v>
      </c>
      <c r="I36" s="30" t="str">
        <f t="shared" si="1"/>
        <v/>
      </c>
      <c r="J36" s="21"/>
      <c r="K36" s="25"/>
      <c r="L36" s="24">
        <v>329</v>
      </c>
      <c r="M36" s="22" t="s">
        <v>25</v>
      </c>
      <c r="N36" s="30" t="str">
        <f t="shared" si="2"/>
        <v>U11B PAC</v>
      </c>
      <c r="O36" s="21" t="s">
        <v>361</v>
      </c>
      <c r="P36" s="25" t="s">
        <v>362</v>
      </c>
      <c r="Q36" s="24">
        <v>429</v>
      </c>
      <c r="R36" s="22" t="s">
        <v>25</v>
      </c>
      <c r="S36" s="30" t="str">
        <f t="shared" si="3"/>
        <v>U11B PR</v>
      </c>
      <c r="T36" s="21" t="s">
        <v>111</v>
      </c>
      <c r="U36" s="25" t="s">
        <v>169</v>
      </c>
      <c r="V36" s="24">
        <v>529</v>
      </c>
      <c r="W36" s="22" t="s">
        <v>25</v>
      </c>
      <c r="X36" s="30" t="str">
        <f t="shared" si="4"/>
        <v/>
      </c>
      <c r="Y36" s="21"/>
      <c r="Z36" s="25"/>
      <c r="AA36" s="24">
        <v>629</v>
      </c>
      <c r="AB36" s="22" t="s">
        <v>25</v>
      </c>
      <c r="AC36" s="30" t="str">
        <f t="shared" si="5"/>
        <v>U11B WAC</v>
      </c>
      <c r="AD36" s="21" t="s">
        <v>275</v>
      </c>
      <c r="AE36" s="25" t="s">
        <v>276</v>
      </c>
    </row>
    <row r="37" spans="2:31" ht="15" thickBot="1" x14ac:dyDescent="0.4">
      <c r="B37" s="24">
        <v>130</v>
      </c>
      <c r="C37" s="22" t="s">
        <v>25</v>
      </c>
      <c r="D37" s="30" t="str">
        <f t="shared" si="0"/>
        <v>U11B BAC</v>
      </c>
      <c r="E37" s="136" t="s">
        <v>405</v>
      </c>
      <c r="F37" s="137" t="s">
        <v>496</v>
      </c>
      <c r="G37" s="24">
        <v>230</v>
      </c>
      <c r="H37" s="22" t="s">
        <v>25</v>
      </c>
      <c r="I37" s="30" t="str">
        <f t="shared" si="1"/>
        <v/>
      </c>
      <c r="J37" s="21"/>
      <c r="K37" s="25"/>
      <c r="L37" s="24">
        <v>330</v>
      </c>
      <c r="M37" s="22" t="s">
        <v>25</v>
      </c>
      <c r="N37" s="30" t="str">
        <f t="shared" si="2"/>
        <v>U11B PAC</v>
      </c>
      <c r="O37" s="21" t="s">
        <v>158</v>
      </c>
      <c r="P37" s="25" t="s">
        <v>363</v>
      </c>
      <c r="Q37" s="24">
        <v>430</v>
      </c>
      <c r="R37" s="22" t="s">
        <v>25</v>
      </c>
      <c r="S37" s="30" t="str">
        <f t="shared" si="3"/>
        <v>U11B PR</v>
      </c>
      <c r="T37" s="21" t="s">
        <v>165</v>
      </c>
      <c r="U37" s="25" t="s">
        <v>209</v>
      </c>
      <c r="V37" s="24">
        <v>530</v>
      </c>
      <c r="W37" s="22" t="s">
        <v>25</v>
      </c>
      <c r="X37" s="30" t="str">
        <f t="shared" si="4"/>
        <v/>
      </c>
      <c r="Y37" s="21"/>
      <c r="Z37" s="25"/>
      <c r="AA37" s="24">
        <v>630</v>
      </c>
      <c r="AB37" s="22" t="s">
        <v>25</v>
      </c>
      <c r="AC37" s="30" t="str">
        <f t="shared" si="5"/>
        <v>U11B WAC</v>
      </c>
      <c r="AD37" s="21" t="s">
        <v>305</v>
      </c>
      <c r="AE37" s="25" t="s">
        <v>507</v>
      </c>
    </row>
    <row r="38" spans="2:31" ht="15" thickBot="1" x14ac:dyDescent="0.4">
      <c r="B38" s="29">
        <v>131</v>
      </c>
      <c r="C38" s="23" t="s">
        <v>28</v>
      </c>
      <c r="D38" s="30" t="str">
        <f t="shared" si="0"/>
        <v>U13G BAC</v>
      </c>
      <c r="E38" s="106" t="s">
        <v>412</v>
      </c>
      <c r="F38" s="107" t="s">
        <v>347</v>
      </c>
      <c r="G38" s="29">
        <v>231</v>
      </c>
      <c r="H38" s="23" t="s">
        <v>28</v>
      </c>
      <c r="I38" s="30" t="str">
        <f t="shared" si="1"/>
        <v>U13G DAC</v>
      </c>
      <c r="J38" s="21" t="s">
        <v>482</v>
      </c>
      <c r="K38" s="25" t="s">
        <v>483</v>
      </c>
      <c r="L38" s="29">
        <v>331</v>
      </c>
      <c r="M38" s="23" t="s">
        <v>28</v>
      </c>
      <c r="N38" s="30" t="str">
        <f t="shared" si="2"/>
        <v>U13G PAC</v>
      </c>
      <c r="O38" s="21" t="s">
        <v>364</v>
      </c>
      <c r="P38" s="25" t="s">
        <v>341</v>
      </c>
      <c r="Q38" s="29">
        <v>431</v>
      </c>
      <c r="R38" s="23" t="s">
        <v>28</v>
      </c>
      <c r="S38" s="30" t="str">
        <f t="shared" si="3"/>
        <v>U13G PR</v>
      </c>
      <c r="T38" s="21" t="s">
        <v>107</v>
      </c>
      <c r="U38" s="25" t="s">
        <v>114</v>
      </c>
      <c r="V38" s="29">
        <v>531</v>
      </c>
      <c r="W38" s="23" t="s">
        <v>28</v>
      </c>
      <c r="X38" s="30" t="str">
        <f t="shared" si="4"/>
        <v/>
      </c>
      <c r="Y38" s="21"/>
      <c r="Z38" s="25"/>
      <c r="AA38" s="29">
        <v>631</v>
      </c>
      <c r="AB38" s="23" t="s">
        <v>28</v>
      </c>
      <c r="AC38" s="30" t="str">
        <f t="shared" si="5"/>
        <v>U13G WAC</v>
      </c>
      <c r="AD38" s="21" t="s">
        <v>277</v>
      </c>
      <c r="AE38" s="25" t="s">
        <v>129</v>
      </c>
    </row>
    <row r="39" spans="2:31" ht="15" thickBot="1" x14ac:dyDescent="0.4">
      <c r="B39" s="24">
        <v>132</v>
      </c>
      <c r="C39" s="23" t="s">
        <v>28</v>
      </c>
      <c r="D39" s="30" t="str">
        <f t="shared" si="0"/>
        <v>U13G BAC</v>
      </c>
      <c r="E39" s="108" t="s">
        <v>382</v>
      </c>
      <c r="F39" s="109" t="s">
        <v>108</v>
      </c>
      <c r="G39" s="24">
        <v>232</v>
      </c>
      <c r="H39" s="23" t="s">
        <v>28</v>
      </c>
      <c r="I39" s="30" t="str">
        <f t="shared" si="1"/>
        <v>U13G DAC</v>
      </c>
      <c r="J39" s="21" t="s">
        <v>307</v>
      </c>
      <c r="K39" s="25" t="s">
        <v>484</v>
      </c>
      <c r="L39" s="24">
        <v>332</v>
      </c>
      <c r="M39" s="23" t="s">
        <v>28</v>
      </c>
      <c r="N39" s="30" t="str">
        <f t="shared" si="2"/>
        <v>U13G PAC</v>
      </c>
      <c r="O39" s="21" t="s">
        <v>447</v>
      </c>
      <c r="P39" s="25" t="s">
        <v>446</v>
      </c>
      <c r="Q39" s="24">
        <v>432</v>
      </c>
      <c r="R39" s="23" t="s">
        <v>28</v>
      </c>
      <c r="S39" s="30" t="str">
        <f t="shared" si="3"/>
        <v>U13G PR</v>
      </c>
      <c r="T39" s="21" t="s">
        <v>162</v>
      </c>
      <c r="U39" s="25" t="s">
        <v>163</v>
      </c>
      <c r="V39" s="24">
        <v>532</v>
      </c>
      <c r="W39" s="23" t="s">
        <v>28</v>
      </c>
      <c r="X39" s="30" t="str">
        <f t="shared" si="4"/>
        <v/>
      </c>
      <c r="Y39" s="21"/>
      <c r="Z39" s="25"/>
      <c r="AA39" s="24">
        <v>632</v>
      </c>
      <c r="AB39" s="23" t="s">
        <v>28</v>
      </c>
      <c r="AC39" s="30" t="str">
        <f t="shared" si="5"/>
        <v>U13G WAC</v>
      </c>
      <c r="AD39" s="21" t="s">
        <v>278</v>
      </c>
      <c r="AE39" s="25" t="s">
        <v>279</v>
      </c>
    </row>
    <row r="40" spans="2:31" x14ac:dyDescent="0.35">
      <c r="B40" s="29">
        <v>133</v>
      </c>
      <c r="C40" s="23" t="s">
        <v>28</v>
      </c>
      <c r="D40" s="30" t="str">
        <f t="shared" si="0"/>
        <v/>
      </c>
      <c r="E40" s="21"/>
      <c r="F40" s="25"/>
      <c r="G40" s="24">
        <v>233</v>
      </c>
      <c r="H40" s="23" t="s">
        <v>28</v>
      </c>
      <c r="I40" s="30" t="str">
        <f t="shared" si="1"/>
        <v>U13G DAC</v>
      </c>
      <c r="J40" s="21" t="s">
        <v>485</v>
      </c>
      <c r="K40" s="25" t="s">
        <v>486</v>
      </c>
      <c r="L40" s="24">
        <v>333</v>
      </c>
      <c r="M40" s="23" t="s">
        <v>28</v>
      </c>
      <c r="N40" s="30" t="str">
        <f t="shared" si="2"/>
        <v/>
      </c>
      <c r="O40" s="21"/>
      <c r="P40" s="25"/>
      <c r="Q40" s="24">
        <v>433</v>
      </c>
      <c r="R40" s="23" t="s">
        <v>28</v>
      </c>
      <c r="S40" s="30" t="str">
        <f t="shared" si="3"/>
        <v>U13G PR</v>
      </c>
      <c r="T40" s="21" t="s">
        <v>121</v>
      </c>
      <c r="U40" s="25" t="s">
        <v>120</v>
      </c>
      <c r="V40" s="24">
        <v>533</v>
      </c>
      <c r="W40" s="23" t="s">
        <v>28</v>
      </c>
      <c r="X40" s="30" t="str">
        <f t="shared" si="4"/>
        <v/>
      </c>
      <c r="Y40" s="21"/>
      <c r="Z40" s="25"/>
      <c r="AA40" s="24">
        <v>633</v>
      </c>
      <c r="AB40" s="23" t="s">
        <v>28</v>
      </c>
      <c r="AC40" s="30" t="str">
        <f t="shared" si="5"/>
        <v>U13G WAC</v>
      </c>
      <c r="AD40" s="21" t="s">
        <v>280</v>
      </c>
      <c r="AE40" s="25" t="s">
        <v>281</v>
      </c>
    </row>
    <row r="41" spans="2:31" x14ac:dyDescent="0.35">
      <c r="B41" s="24">
        <v>134</v>
      </c>
      <c r="C41" s="23" t="s">
        <v>28</v>
      </c>
      <c r="D41" s="30" t="str">
        <f t="shared" si="0"/>
        <v/>
      </c>
      <c r="E41" s="21"/>
      <c r="F41" s="25"/>
      <c r="G41" s="29">
        <v>234</v>
      </c>
      <c r="H41" s="23" t="s">
        <v>28</v>
      </c>
      <c r="I41" s="30" t="str">
        <f t="shared" si="1"/>
        <v/>
      </c>
      <c r="J41" s="21"/>
      <c r="K41" s="25"/>
      <c r="L41" s="29">
        <v>334</v>
      </c>
      <c r="M41" s="23" t="s">
        <v>28</v>
      </c>
      <c r="N41" s="30" t="str">
        <f t="shared" si="2"/>
        <v/>
      </c>
      <c r="O41" s="21"/>
      <c r="P41" s="25"/>
      <c r="Q41" s="29">
        <v>434</v>
      </c>
      <c r="R41" s="23" t="s">
        <v>28</v>
      </c>
      <c r="S41" s="30" t="str">
        <f t="shared" si="3"/>
        <v>U13G PR</v>
      </c>
      <c r="T41" s="21" t="s">
        <v>124</v>
      </c>
      <c r="U41" s="25" t="s">
        <v>125</v>
      </c>
      <c r="V41" s="29">
        <v>534</v>
      </c>
      <c r="W41" s="23" t="s">
        <v>28</v>
      </c>
      <c r="X41" s="30" t="str">
        <f t="shared" si="4"/>
        <v/>
      </c>
      <c r="Y41" s="21"/>
      <c r="Z41" s="25"/>
      <c r="AA41" s="29">
        <v>634</v>
      </c>
      <c r="AB41" s="23" t="s">
        <v>28</v>
      </c>
      <c r="AC41" s="30" t="str">
        <f t="shared" si="5"/>
        <v>U13G WAC</v>
      </c>
      <c r="AD41" s="21" t="s">
        <v>282</v>
      </c>
      <c r="AE41" s="25" t="s">
        <v>283</v>
      </c>
    </row>
    <row r="42" spans="2:31" x14ac:dyDescent="0.35">
      <c r="B42" s="29">
        <v>135</v>
      </c>
      <c r="C42" s="23" t="s">
        <v>28</v>
      </c>
      <c r="D42" s="30" t="str">
        <f t="shared" si="0"/>
        <v/>
      </c>
      <c r="E42" s="21"/>
      <c r="F42" s="25"/>
      <c r="G42" s="24">
        <v>235</v>
      </c>
      <c r="H42" s="23" t="s">
        <v>28</v>
      </c>
      <c r="I42" s="30" t="str">
        <f t="shared" si="1"/>
        <v/>
      </c>
      <c r="J42" s="21"/>
      <c r="K42" s="25"/>
      <c r="L42" s="24">
        <v>335</v>
      </c>
      <c r="M42" s="23" t="s">
        <v>28</v>
      </c>
      <c r="N42" s="30" t="str">
        <f t="shared" si="2"/>
        <v/>
      </c>
      <c r="O42" s="21"/>
      <c r="P42" s="25"/>
      <c r="Q42" s="24">
        <v>435</v>
      </c>
      <c r="R42" s="23" t="s">
        <v>28</v>
      </c>
      <c r="S42" s="30" t="str">
        <f t="shared" si="3"/>
        <v>U13G PR</v>
      </c>
      <c r="T42" s="21" t="s">
        <v>151</v>
      </c>
      <c r="U42" s="25" t="s">
        <v>152</v>
      </c>
      <c r="V42" s="24">
        <v>535</v>
      </c>
      <c r="W42" s="23" t="s">
        <v>28</v>
      </c>
      <c r="X42" s="30" t="str">
        <f t="shared" si="4"/>
        <v/>
      </c>
      <c r="Y42" s="21"/>
      <c r="Z42" s="25"/>
      <c r="AA42" s="24">
        <v>635</v>
      </c>
      <c r="AB42" s="23" t="s">
        <v>28</v>
      </c>
      <c r="AC42" s="30" t="str">
        <f t="shared" si="5"/>
        <v>U13G WAC</v>
      </c>
      <c r="AD42" s="21" t="s">
        <v>284</v>
      </c>
      <c r="AE42" s="25" t="s">
        <v>285</v>
      </c>
    </row>
    <row r="43" spans="2:31" x14ac:dyDescent="0.35">
      <c r="B43" s="24">
        <v>136</v>
      </c>
      <c r="C43" s="23" t="s">
        <v>28</v>
      </c>
      <c r="D43" s="30" t="str">
        <f t="shared" si="0"/>
        <v/>
      </c>
      <c r="E43" s="21"/>
      <c r="F43" s="25"/>
      <c r="G43" s="24">
        <v>236</v>
      </c>
      <c r="H43" s="23" t="s">
        <v>28</v>
      </c>
      <c r="I43" s="30" t="str">
        <f t="shared" si="1"/>
        <v/>
      </c>
      <c r="J43" s="21"/>
      <c r="K43" s="25"/>
      <c r="L43" s="24">
        <v>336</v>
      </c>
      <c r="M43" s="23" t="s">
        <v>28</v>
      </c>
      <c r="N43" s="30" t="str">
        <f t="shared" si="2"/>
        <v/>
      </c>
      <c r="O43" s="21"/>
      <c r="P43" s="25"/>
      <c r="Q43" s="24">
        <v>436</v>
      </c>
      <c r="R43" s="23" t="s">
        <v>28</v>
      </c>
      <c r="S43" s="30" t="str">
        <f t="shared" si="3"/>
        <v>U13G PR</v>
      </c>
      <c r="T43" s="21" t="s">
        <v>164</v>
      </c>
      <c r="U43" s="25" t="s">
        <v>210</v>
      </c>
      <c r="V43" s="24">
        <v>536</v>
      </c>
      <c r="W43" s="23" t="s">
        <v>28</v>
      </c>
      <c r="X43" s="30" t="str">
        <f t="shared" si="4"/>
        <v/>
      </c>
      <c r="Y43" s="21"/>
      <c r="Z43" s="25"/>
      <c r="AA43" s="24">
        <v>636</v>
      </c>
      <c r="AB43" s="23" t="s">
        <v>28</v>
      </c>
      <c r="AC43" s="30" t="str">
        <f t="shared" si="5"/>
        <v>U13G WAC</v>
      </c>
      <c r="AD43" s="21" t="s">
        <v>286</v>
      </c>
      <c r="AE43" s="25" t="s">
        <v>287</v>
      </c>
    </row>
    <row r="44" spans="2:31" x14ac:dyDescent="0.35">
      <c r="B44" s="29">
        <v>137</v>
      </c>
      <c r="C44" s="23" t="s">
        <v>28</v>
      </c>
      <c r="D44" s="30" t="str">
        <f t="shared" si="0"/>
        <v/>
      </c>
      <c r="E44" s="21"/>
      <c r="F44" s="25"/>
      <c r="G44" s="29">
        <v>237</v>
      </c>
      <c r="H44" s="23" t="s">
        <v>28</v>
      </c>
      <c r="I44" s="30" t="str">
        <f t="shared" si="1"/>
        <v/>
      </c>
      <c r="J44" s="21"/>
      <c r="K44" s="25"/>
      <c r="L44" s="29">
        <v>337</v>
      </c>
      <c r="M44" s="23" t="s">
        <v>28</v>
      </c>
      <c r="N44" s="30" t="str">
        <f t="shared" si="2"/>
        <v/>
      </c>
      <c r="O44" s="21"/>
      <c r="P44" s="25"/>
      <c r="Q44" s="29">
        <v>437</v>
      </c>
      <c r="R44" s="23" t="s">
        <v>28</v>
      </c>
      <c r="S44" s="30" t="str">
        <f t="shared" si="3"/>
        <v>U13G PR</v>
      </c>
      <c r="T44" s="21" t="s">
        <v>117</v>
      </c>
      <c r="U44" s="25" t="s">
        <v>118</v>
      </c>
      <c r="V44" s="29">
        <v>537</v>
      </c>
      <c r="W44" s="23" t="s">
        <v>28</v>
      </c>
      <c r="X44" s="30" t="str">
        <f t="shared" si="4"/>
        <v/>
      </c>
      <c r="Y44" s="21"/>
      <c r="Z44" s="25"/>
      <c r="AA44" s="29">
        <v>637</v>
      </c>
      <c r="AB44" s="23" t="s">
        <v>28</v>
      </c>
      <c r="AC44" s="30" t="str">
        <f t="shared" si="5"/>
        <v>U13G WAC</v>
      </c>
      <c r="AD44" s="21" t="s">
        <v>288</v>
      </c>
      <c r="AE44" s="25" t="s">
        <v>289</v>
      </c>
    </row>
    <row r="45" spans="2:31" x14ac:dyDescent="0.35">
      <c r="B45" s="24">
        <v>138</v>
      </c>
      <c r="C45" s="23" t="s">
        <v>28</v>
      </c>
      <c r="D45" s="30" t="str">
        <f t="shared" si="0"/>
        <v/>
      </c>
      <c r="E45" s="21"/>
      <c r="F45" s="25"/>
      <c r="G45" s="24">
        <v>238</v>
      </c>
      <c r="H45" s="23" t="s">
        <v>28</v>
      </c>
      <c r="I45" s="30" t="str">
        <f t="shared" si="1"/>
        <v/>
      </c>
      <c r="J45" s="21"/>
      <c r="K45" s="25"/>
      <c r="L45" s="24">
        <v>338</v>
      </c>
      <c r="M45" s="23" t="s">
        <v>28</v>
      </c>
      <c r="N45" s="30" t="str">
        <f t="shared" si="2"/>
        <v/>
      </c>
      <c r="O45" s="21"/>
      <c r="P45" s="25"/>
      <c r="Q45" s="24">
        <v>438</v>
      </c>
      <c r="R45" s="23" t="s">
        <v>28</v>
      </c>
      <c r="S45" s="30" t="str">
        <f t="shared" si="3"/>
        <v>U13G PR</v>
      </c>
      <c r="T45" s="21" t="s">
        <v>147</v>
      </c>
      <c r="U45" s="25" t="s">
        <v>116</v>
      </c>
      <c r="V45" s="24">
        <v>538</v>
      </c>
      <c r="W45" s="23" t="s">
        <v>28</v>
      </c>
      <c r="X45" s="30" t="str">
        <f t="shared" si="4"/>
        <v/>
      </c>
      <c r="Y45" s="21"/>
      <c r="Z45" s="25"/>
      <c r="AA45" s="24">
        <v>638</v>
      </c>
      <c r="AB45" s="23" t="s">
        <v>28</v>
      </c>
      <c r="AC45" s="30" t="str">
        <f t="shared" si="5"/>
        <v>U13G WAC</v>
      </c>
      <c r="AD45" s="21" t="s">
        <v>290</v>
      </c>
      <c r="AE45" s="25" t="s">
        <v>291</v>
      </c>
    </row>
    <row r="46" spans="2:31" x14ac:dyDescent="0.35">
      <c r="B46" s="29">
        <v>139</v>
      </c>
      <c r="C46" s="23" t="s">
        <v>28</v>
      </c>
      <c r="D46" s="30" t="str">
        <f t="shared" si="0"/>
        <v/>
      </c>
      <c r="E46" s="21"/>
      <c r="F46" s="25"/>
      <c r="G46" s="24">
        <v>239</v>
      </c>
      <c r="H46" s="23" t="s">
        <v>28</v>
      </c>
      <c r="I46" s="30" t="str">
        <f t="shared" si="1"/>
        <v/>
      </c>
      <c r="J46" s="21"/>
      <c r="K46" s="25"/>
      <c r="L46" s="24">
        <v>339</v>
      </c>
      <c r="M46" s="23" t="s">
        <v>28</v>
      </c>
      <c r="N46" s="30" t="str">
        <f t="shared" si="2"/>
        <v/>
      </c>
      <c r="O46" s="21"/>
      <c r="P46" s="25"/>
      <c r="Q46" s="24">
        <v>439</v>
      </c>
      <c r="R46" s="23" t="s">
        <v>28</v>
      </c>
      <c r="S46" s="30" t="str">
        <f t="shared" si="3"/>
        <v>U13G PR</v>
      </c>
      <c r="T46" s="21" t="s">
        <v>128</v>
      </c>
      <c r="U46" s="25" t="s">
        <v>129</v>
      </c>
      <c r="V46" s="24">
        <v>539</v>
      </c>
      <c r="W46" s="23" t="s">
        <v>28</v>
      </c>
      <c r="X46" s="30" t="str">
        <f t="shared" si="4"/>
        <v/>
      </c>
      <c r="Y46" s="21"/>
      <c r="Z46" s="25"/>
      <c r="AA46" s="24">
        <v>639</v>
      </c>
      <c r="AB46" s="23" t="s">
        <v>28</v>
      </c>
      <c r="AC46" s="30" t="str">
        <f t="shared" si="5"/>
        <v>U13G WAC</v>
      </c>
      <c r="AD46" s="21" t="s">
        <v>292</v>
      </c>
      <c r="AE46" s="25" t="s">
        <v>293</v>
      </c>
    </row>
    <row r="47" spans="2:31" x14ac:dyDescent="0.35">
      <c r="B47" s="24">
        <v>140</v>
      </c>
      <c r="C47" s="23" t="s">
        <v>28</v>
      </c>
      <c r="D47" s="30" t="str">
        <f t="shared" si="0"/>
        <v/>
      </c>
      <c r="E47" s="21"/>
      <c r="F47" s="25"/>
      <c r="G47" s="29">
        <v>240</v>
      </c>
      <c r="H47" s="23" t="s">
        <v>28</v>
      </c>
      <c r="I47" s="30" t="str">
        <f t="shared" si="1"/>
        <v/>
      </c>
      <c r="J47" s="21"/>
      <c r="K47" s="25"/>
      <c r="L47" s="29">
        <v>340</v>
      </c>
      <c r="M47" s="23" t="s">
        <v>28</v>
      </c>
      <c r="N47" s="30" t="str">
        <f t="shared" si="2"/>
        <v/>
      </c>
      <c r="O47" s="21"/>
      <c r="P47" s="25"/>
      <c r="Q47" s="29">
        <v>440</v>
      </c>
      <c r="R47" s="23" t="s">
        <v>28</v>
      </c>
      <c r="S47" s="30" t="str">
        <f t="shared" si="3"/>
        <v>U13G PR</v>
      </c>
      <c r="T47" s="21" t="s">
        <v>450</v>
      </c>
      <c r="U47" s="25" t="s">
        <v>451</v>
      </c>
      <c r="V47" s="29">
        <v>540</v>
      </c>
      <c r="W47" s="23" t="s">
        <v>28</v>
      </c>
      <c r="X47" s="30" t="str">
        <f t="shared" si="4"/>
        <v/>
      </c>
      <c r="Y47" s="21"/>
      <c r="Z47" s="25"/>
      <c r="AA47" s="29">
        <v>640</v>
      </c>
      <c r="AB47" s="23" t="s">
        <v>28</v>
      </c>
      <c r="AC47" s="30" t="str">
        <f t="shared" si="5"/>
        <v>U13G WAC</v>
      </c>
      <c r="AD47" s="21" t="s">
        <v>230</v>
      </c>
      <c r="AE47" s="25" t="s">
        <v>242</v>
      </c>
    </row>
    <row r="48" spans="2:31" x14ac:dyDescent="0.35">
      <c r="B48" s="29">
        <v>141</v>
      </c>
      <c r="C48" s="23" t="s">
        <v>28</v>
      </c>
      <c r="D48" s="30" t="str">
        <f t="shared" si="0"/>
        <v/>
      </c>
      <c r="E48" s="21"/>
      <c r="F48" s="25"/>
      <c r="G48" s="24">
        <v>241</v>
      </c>
      <c r="H48" s="23" t="s">
        <v>28</v>
      </c>
      <c r="I48" s="30" t="str">
        <f t="shared" si="1"/>
        <v/>
      </c>
      <c r="J48" s="21"/>
      <c r="K48" s="25"/>
      <c r="L48" s="24">
        <v>341</v>
      </c>
      <c r="M48" s="23" t="s">
        <v>28</v>
      </c>
      <c r="N48" s="30" t="str">
        <f t="shared" si="2"/>
        <v/>
      </c>
      <c r="O48" s="21"/>
      <c r="P48" s="25"/>
      <c r="Q48" s="24">
        <v>441</v>
      </c>
      <c r="R48" s="23" t="s">
        <v>28</v>
      </c>
      <c r="S48" s="30" t="str">
        <f t="shared" si="3"/>
        <v>U13G PR</v>
      </c>
      <c r="T48" s="21" t="s">
        <v>121</v>
      </c>
      <c r="U48" s="25" t="s">
        <v>285</v>
      </c>
      <c r="V48" s="24">
        <v>541</v>
      </c>
      <c r="W48" s="23" t="s">
        <v>28</v>
      </c>
      <c r="X48" s="30" t="str">
        <f t="shared" si="4"/>
        <v/>
      </c>
      <c r="Y48" s="21"/>
      <c r="Z48" s="25"/>
      <c r="AA48" s="24">
        <v>641</v>
      </c>
      <c r="AB48" s="23" t="s">
        <v>28</v>
      </c>
      <c r="AC48" s="30" t="str">
        <f t="shared" si="5"/>
        <v>U13G WAC</v>
      </c>
      <c r="AD48" s="21" t="s">
        <v>294</v>
      </c>
      <c r="AE48" s="25" t="s">
        <v>295</v>
      </c>
    </row>
    <row r="49" spans="2:31" x14ac:dyDescent="0.35">
      <c r="B49" s="24">
        <v>142</v>
      </c>
      <c r="C49" s="23" t="s">
        <v>28</v>
      </c>
      <c r="D49" s="30" t="str">
        <f t="shared" si="0"/>
        <v/>
      </c>
      <c r="E49" s="21"/>
      <c r="F49" s="25"/>
      <c r="G49" s="24">
        <v>242</v>
      </c>
      <c r="H49" s="23" t="s">
        <v>28</v>
      </c>
      <c r="I49" s="30" t="str">
        <f t="shared" si="1"/>
        <v/>
      </c>
      <c r="J49" s="21"/>
      <c r="K49" s="25"/>
      <c r="L49" s="24">
        <v>342</v>
      </c>
      <c r="M49" s="23" t="s">
        <v>28</v>
      </c>
      <c r="N49" s="30" t="str">
        <f t="shared" si="2"/>
        <v/>
      </c>
      <c r="O49" s="21"/>
      <c r="P49" s="25"/>
      <c r="Q49" s="24">
        <v>442</v>
      </c>
      <c r="R49" s="23" t="s">
        <v>26</v>
      </c>
      <c r="S49" s="30" t="str">
        <f t="shared" si="3"/>
        <v>U11G PR</v>
      </c>
      <c r="T49" s="21" t="s">
        <v>537</v>
      </c>
      <c r="U49" s="25" t="s">
        <v>538</v>
      </c>
      <c r="V49" s="24">
        <v>542</v>
      </c>
      <c r="W49" s="23" t="s">
        <v>28</v>
      </c>
      <c r="X49" s="30" t="str">
        <f t="shared" si="4"/>
        <v/>
      </c>
      <c r="Y49" s="21"/>
      <c r="Z49" s="25"/>
      <c r="AA49" s="24">
        <v>642</v>
      </c>
      <c r="AB49" s="23" t="s">
        <v>28</v>
      </c>
      <c r="AC49" s="30" t="str">
        <f t="shared" si="5"/>
        <v>U13G WAC</v>
      </c>
      <c r="AD49" s="21" t="s">
        <v>296</v>
      </c>
      <c r="AE49" s="25" t="s">
        <v>274</v>
      </c>
    </row>
    <row r="50" spans="2:31" x14ac:dyDescent="0.35">
      <c r="B50" s="29">
        <v>143</v>
      </c>
      <c r="C50" s="23" t="s">
        <v>28</v>
      </c>
      <c r="D50" s="30" t="str">
        <f t="shared" si="0"/>
        <v/>
      </c>
      <c r="E50" s="21"/>
      <c r="F50" s="25"/>
      <c r="G50" s="29">
        <v>243</v>
      </c>
      <c r="H50" s="23" t="s">
        <v>28</v>
      </c>
      <c r="I50" s="30" t="str">
        <f t="shared" si="1"/>
        <v/>
      </c>
      <c r="J50" s="21"/>
      <c r="K50" s="25"/>
      <c r="L50" s="29">
        <v>343</v>
      </c>
      <c r="M50" s="23" t="s">
        <v>28</v>
      </c>
      <c r="N50" s="30" t="str">
        <f t="shared" si="2"/>
        <v/>
      </c>
      <c r="O50" s="21"/>
      <c r="P50" s="25"/>
      <c r="Q50" s="29">
        <v>443</v>
      </c>
      <c r="R50" s="23" t="s">
        <v>28</v>
      </c>
      <c r="S50" s="30" t="str">
        <f t="shared" si="3"/>
        <v/>
      </c>
      <c r="T50" s="21"/>
      <c r="U50" s="25"/>
      <c r="V50" s="29">
        <v>543</v>
      </c>
      <c r="W50" s="23" t="s">
        <v>28</v>
      </c>
      <c r="X50" s="30" t="str">
        <f t="shared" si="4"/>
        <v/>
      </c>
      <c r="Y50" s="21"/>
      <c r="Z50" s="25"/>
      <c r="AA50" s="29">
        <v>643</v>
      </c>
      <c r="AB50" s="23" t="s">
        <v>28</v>
      </c>
      <c r="AC50" s="30" t="str">
        <f t="shared" si="5"/>
        <v>U13G WAC</v>
      </c>
      <c r="AD50" s="21" t="s">
        <v>382</v>
      </c>
      <c r="AE50" s="25" t="s">
        <v>135</v>
      </c>
    </row>
    <row r="51" spans="2:31" x14ac:dyDescent="0.35">
      <c r="B51" s="24">
        <v>144</v>
      </c>
      <c r="C51" s="23" t="s">
        <v>28</v>
      </c>
      <c r="D51" s="30" t="str">
        <f t="shared" si="0"/>
        <v/>
      </c>
      <c r="E51" s="21"/>
      <c r="F51" s="25"/>
      <c r="G51" s="24">
        <v>244</v>
      </c>
      <c r="H51" s="23" t="s">
        <v>28</v>
      </c>
      <c r="I51" s="30" t="str">
        <f t="shared" si="1"/>
        <v/>
      </c>
      <c r="J51" s="21"/>
      <c r="K51" s="25"/>
      <c r="L51" s="24">
        <v>344</v>
      </c>
      <c r="M51" s="23" t="s">
        <v>28</v>
      </c>
      <c r="N51" s="30" t="str">
        <f t="shared" si="2"/>
        <v/>
      </c>
      <c r="O51" s="21"/>
      <c r="P51" s="25"/>
      <c r="Q51" s="24">
        <v>444</v>
      </c>
      <c r="R51" s="23" t="s">
        <v>28</v>
      </c>
      <c r="S51" s="30" t="str">
        <f t="shared" si="3"/>
        <v/>
      </c>
      <c r="T51" s="21"/>
      <c r="U51" s="25"/>
      <c r="V51" s="24">
        <v>544</v>
      </c>
      <c r="W51" s="23" t="s">
        <v>28</v>
      </c>
      <c r="X51" s="30" t="str">
        <f t="shared" si="4"/>
        <v/>
      </c>
      <c r="Y51" s="21"/>
      <c r="Z51" s="25"/>
      <c r="AA51" s="24">
        <v>644</v>
      </c>
      <c r="AB51" s="23" t="s">
        <v>28</v>
      </c>
      <c r="AC51" s="30" t="str">
        <f t="shared" si="5"/>
        <v/>
      </c>
      <c r="AD51" s="21"/>
      <c r="AE51" s="25"/>
    </row>
    <row r="52" spans="2:31" ht="15" thickBot="1" x14ac:dyDescent="0.4">
      <c r="B52" s="29">
        <v>145</v>
      </c>
      <c r="C52" s="23" t="s">
        <v>28</v>
      </c>
      <c r="D52" s="30" t="str">
        <f t="shared" si="0"/>
        <v/>
      </c>
      <c r="E52" s="21"/>
      <c r="F52" s="25"/>
      <c r="G52" s="24">
        <v>245</v>
      </c>
      <c r="H52" s="23" t="s">
        <v>28</v>
      </c>
      <c r="I52" s="30" t="str">
        <f t="shared" si="1"/>
        <v/>
      </c>
      <c r="J52" s="21"/>
      <c r="K52" s="25"/>
      <c r="L52" s="24">
        <v>345</v>
      </c>
      <c r="M52" s="23" t="s">
        <v>27</v>
      </c>
      <c r="N52" s="30" t="str">
        <f t="shared" si="2"/>
        <v>U13B PAC</v>
      </c>
      <c r="O52" s="21" t="s">
        <v>365</v>
      </c>
      <c r="P52" s="25" t="s">
        <v>343</v>
      </c>
      <c r="Q52" s="24">
        <v>445</v>
      </c>
      <c r="R52" s="23" t="s">
        <v>28</v>
      </c>
      <c r="S52" s="30" t="str">
        <f t="shared" si="3"/>
        <v/>
      </c>
      <c r="T52" s="21"/>
      <c r="U52" s="25"/>
      <c r="V52" s="24">
        <v>545</v>
      </c>
      <c r="W52" s="23" t="s">
        <v>28</v>
      </c>
      <c r="X52" s="30" t="str">
        <f t="shared" si="4"/>
        <v/>
      </c>
      <c r="Y52" s="21"/>
      <c r="Z52" s="25"/>
      <c r="AA52" s="24">
        <v>645</v>
      </c>
      <c r="AB52" s="23" t="s">
        <v>28</v>
      </c>
      <c r="AC52" s="30" t="str">
        <f t="shared" si="5"/>
        <v/>
      </c>
      <c r="AD52" s="21"/>
      <c r="AE52" s="25"/>
    </row>
    <row r="53" spans="2:31" ht="15" thickBot="1" x14ac:dyDescent="0.4">
      <c r="B53" s="24">
        <v>146</v>
      </c>
      <c r="C53" s="23" t="s">
        <v>27</v>
      </c>
      <c r="D53" s="30" t="str">
        <f t="shared" si="0"/>
        <v>U13B BAC</v>
      </c>
      <c r="E53" s="106" t="s">
        <v>413</v>
      </c>
      <c r="F53" s="107" t="s">
        <v>414</v>
      </c>
      <c r="G53" s="29">
        <v>246</v>
      </c>
      <c r="H53" s="23" t="s">
        <v>27</v>
      </c>
      <c r="I53" s="30" t="str">
        <f t="shared" si="1"/>
        <v>U13B DAC</v>
      </c>
      <c r="J53" s="134" t="s">
        <v>487</v>
      </c>
      <c r="K53" s="135" t="s">
        <v>488</v>
      </c>
      <c r="L53" s="29">
        <v>346</v>
      </c>
      <c r="M53" s="23" t="s">
        <v>27</v>
      </c>
      <c r="N53" s="30" t="str">
        <f t="shared" si="2"/>
        <v>U13B PAC</v>
      </c>
      <c r="O53" s="21" t="s">
        <v>366</v>
      </c>
      <c r="P53" s="25" t="s">
        <v>367</v>
      </c>
      <c r="Q53" s="29">
        <v>446</v>
      </c>
      <c r="R53" s="23" t="s">
        <v>27</v>
      </c>
      <c r="S53" s="30" t="str">
        <f t="shared" si="3"/>
        <v>U13B PR</v>
      </c>
      <c r="T53" s="21" t="s">
        <v>211</v>
      </c>
      <c r="U53" s="25" t="s">
        <v>193</v>
      </c>
      <c r="V53" s="29">
        <v>546</v>
      </c>
      <c r="W53" s="23" t="s">
        <v>27</v>
      </c>
      <c r="X53" s="30" t="str">
        <f t="shared" si="4"/>
        <v/>
      </c>
      <c r="Y53" s="21"/>
      <c r="Z53" s="25"/>
      <c r="AA53" s="29">
        <v>646</v>
      </c>
      <c r="AB53" s="23" t="s">
        <v>27</v>
      </c>
      <c r="AC53" s="30" t="str">
        <f t="shared" si="5"/>
        <v>U13B WAC</v>
      </c>
      <c r="AD53" s="21" t="s">
        <v>297</v>
      </c>
      <c r="AE53" s="25" t="s">
        <v>298</v>
      </c>
    </row>
    <row r="54" spans="2:31" ht="15" thickBot="1" x14ac:dyDescent="0.4">
      <c r="B54" s="29">
        <v>147</v>
      </c>
      <c r="C54" s="23" t="s">
        <v>27</v>
      </c>
      <c r="D54" s="30" t="str">
        <f t="shared" si="0"/>
        <v>U13B BAC</v>
      </c>
      <c r="E54" s="108" t="s">
        <v>415</v>
      </c>
      <c r="F54" s="109" t="s">
        <v>416</v>
      </c>
      <c r="G54" s="24">
        <v>247</v>
      </c>
      <c r="H54" s="23" t="s">
        <v>27</v>
      </c>
      <c r="I54" s="30" t="str">
        <f t="shared" si="1"/>
        <v/>
      </c>
      <c r="J54" s="21"/>
      <c r="K54" s="25"/>
      <c r="L54" s="24">
        <v>347</v>
      </c>
      <c r="M54" s="22" t="s">
        <v>27</v>
      </c>
      <c r="N54" s="30" t="str">
        <f t="shared" si="2"/>
        <v>U13B PAC</v>
      </c>
      <c r="O54" s="21" t="s">
        <v>368</v>
      </c>
      <c r="P54" s="25" t="s">
        <v>369</v>
      </c>
      <c r="Q54" s="24">
        <v>447</v>
      </c>
      <c r="R54" s="23" t="s">
        <v>27</v>
      </c>
      <c r="S54" s="30" t="str">
        <f t="shared" si="3"/>
        <v>U13B PR</v>
      </c>
      <c r="T54" s="21" t="s">
        <v>137</v>
      </c>
      <c r="U54" s="25" t="s">
        <v>138</v>
      </c>
      <c r="V54" s="24">
        <v>547</v>
      </c>
      <c r="W54" s="23" t="s">
        <v>27</v>
      </c>
      <c r="X54" s="30" t="str">
        <f t="shared" si="4"/>
        <v/>
      </c>
      <c r="Y54" s="21"/>
      <c r="Z54" s="25"/>
      <c r="AA54" s="24">
        <v>647</v>
      </c>
      <c r="AB54" s="23" t="s">
        <v>27</v>
      </c>
      <c r="AC54" s="30" t="str">
        <f t="shared" si="5"/>
        <v>U13B WAC</v>
      </c>
      <c r="AD54" s="21" t="s">
        <v>265</v>
      </c>
      <c r="AE54" s="25" t="s">
        <v>299</v>
      </c>
    </row>
    <row r="55" spans="2:31" ht="15" thickBot="1" x14ac:dyDescent="0.4">
      <c r="B55" s="24">
        <v>148</v>
      </c>
      <c r="C55" s="23" t="s">
        <v>27</v>
      </c>
      <c r="D55" s="30" t="str">
        <f t="shared" si="0"/>
        <v>U13B BAC</v>
      </c>
      <c r="E55" s="108" t="s">
        <v>112</v>
      </c>
      <c r="F55" s="109" t="s">
        <v>417</v>
      </c>
      <c r="G55" s="24">
        <v>248</v>
      </c>
      <c r="H55" s="23" t="s">
        <v>27</v>
      </c>
      <c r="I55" s="30" t="str">
        <f t="shared" si="1"/>
        <v/>
      </c>
      <c r="J55" s="21"/>
      <c r="K55" s="25"/>
      <c r="L55" s="24">
        <v>348</v>
      </c>
      <c r="M55" s="23" t="s">
        <v>27</v>
      </c>
      <c r="N55" s="30" t="str">
        <f t="shared" si="2"/>
        <v>U13B PAC</v>
      </c>
      <c r="O55" s="21" t="s">
        <v>370</v>
      </c>
      <c r="P55" s="25" t="s">
        <v>371</v>
      </c>
      <c r="Q55" s="24">
        <v>448</v>
      </c>
      <c r="R55" s="23" t="s">
        <v>27</v>
      </c>
      <c r="S55" s="30" t="str">
        <f t="shared" si="3"/>
        <v>U13B PR</v>
      </c>
      <c r="T55" s="21" t="s">
        <v>158</v>
      </c>
      <c r="U55" s="25" t="s">
        <v>212</v>
      </c>
      <c r="V55" s="24">
        <v>548</v>
      </c>
      <c r="W55" s="23" t="s">
        <v>27</v>
      </c>
      <c r="X55" s="30" t="str">
        <f t="shared" si="4"/>
        <v/>
      </c>
      <c r="Y55" s="21"/>
      <c r="Z55" s="25"/>
      <c r="AA55" s="24">
        <v>648</v>
      </c>
      <c r="AB55" s="23" t="s">
        <v>27</v>
      </c>
      <c r="AC55" s="30" t="str">
        <f t="shared" si="5"/>
        <v>U13B WAC</v>
      </c>
      <c r="AD55" s="21" t="s">
        <v>300</v>
      </c>
      <c r="AE55" s="25" t="s">
        <v>234</v>
      </c>
    </row>
    <row r="56" spans="2:31" ht="15" thickBot="1" x14ac:dyDescent="0.4">
      <c r="B56" s="29">
        <v>149</v>
      </c>
      <c r="C56" s="23" t="s">
        <v>27</v>
      </c>
      <c r="D56" s="30" t="str">
        <f t="shared" si="0"/>
        <v>U13B BAC</v>
      </c>
      <c r="E56" s="108" t="s">
        <v>200</v>
      </c>
      <c r="F56" s="109" t="s">
        <v>418</v>
      </c>
      <c r="G56" s="29">
        <v>249</v>
      </c>
      <c r="H56" s="23" t="s">
        <v>27</v>
      </c>
      <c r="I56" s="30" t="str">
        <f t="shared" si="1"/>
        <v/>
      </c>
      <c r="J56" s="21"/>
      <c r="K56" s="25"/>
      <c r="L56" s="29">
        <v>349</v>
      </c>
      <c r="M56" s="23" t="s">
        <v>27</v>
      </c>
      <c r="N56" s="30" t="str">
        <f t="shared" si="2"/>
        <v>U13B PAC</v>
      </c>
      <c r="O56" s="21" t="s">
        <v>372</v>
      </c>
      <c r="P56" s="25" t="s">
        <v>371</v>
      </c>
      <c r="Q56" s="29">
        <v>449</v>
      </c>
      <c r="R56" s="23" t="s">
        <v>27</v>
      </c>
      <c r="S56" s="30" t="str">
        <f t="shared" si="3"/>
        <v>U13B PR</v>
      </c>
      <c r="T56" s="21" t="s">
        <v>213</v>
      </c>
      <c r="U56" s="25" t="s">
        <v>212</v>
      </c>
      <c r="V56" s="29">
        <v>549</v>
      </c>
      <c r="W56" s="23" t="s">
        <v>27</v>
      </c>
      <c r="X56" s="30" t="str">
        <f t="shared" si="4"/>
        <v/>
      </c>
      <c r="Y56" s="21"/>
      <c r="Z56" s="25"/>
      <c r="AA56" s="29">
        <v>649</v>
      </c>
      <c r="AB56" s="23" t="s">
        <v>27</v>
      </c>
      <c r="AC56" s="30" t="str">
        <f t="shared" si="5"/>
        <v>U13B WAC</v>
      </c>
      <c r="AD56" s="21" t="s">
        <v>259</v>
      </c>
      <c r="AE56" s="25" t="s">
        <v>260</v>
      </c>
    </row>
    <row r="57" spans="2:31" ht="15" thickBot="1" x14ac:dyDescent="0.4">
      <c r="B57" s="24">
        <v>150</v>
      </c>
      <c r="C57" s="23" t="s">
        <v>27</v>
      </c>
      <c r="D57" s="30" t="str">
        <f t="shared" si="0"/>
        <v>U13B BAC</v>
      </c>
      <c r="E57" s="108" t="s">
        <v>419</v>
      </c>
      <c r="F57" s="109" t="s">
        <v>418</v>
      </c>
      <c r="G57" s="24">
        <v>250</v>
      </c>
      <c r="H57" s="23" t="s">
        <v>27</v>
      </c>
      <c r="I57" s="30" t="str">
        <f t="shared" si="1"/>
        <v/>
      </c>
      <c r="J57" s="21"/>
      <c r="K57" s="25"/>
      <c r="L57" s="24">
        <v>350</v>
      </c>
      <c r="M57" s="23" t="s">
        <v>27</v>
      </c>
      <c r="N57" s="30" t="str">
        <f t="shared" si="2"/>
        <v>U13B PAC</v>
      </c>
      <c r="O57" s="21" t="s">
        <v>373</v>
      </c>
      <c r="P57" s="25" t="s">
        <v>374</v>
      </c>
      <c r="Q57" s="24">
        <v>450</v>
      </c>
      <c r="R57" s="23" t="s">
        <v>27</v>
      </c>
      <c r="S57" s="30" t="str">
        <f t="shared" si="3"/>
        <v>U13B PR</v>
      </c>
      <c r="T57" s="21" t="s">
        <v>144</v>
      </c>
      <c r="U57" s="25" t="s">
        <v>131</v>
      </c>
      <c r="V57" s="24">
        <v>550</v>
      </c>
      <c r="W57" s="23" t="s">
        <v>27</v>
      </c>
      <c r="X57" s="30" t="str">
        <f t="shared" si="4"/>
        <v/>
      </c>
      <c r="Y57" s="21"/>
      <c r="Z57" s="25"/>
      <c r="AA57" s="24">
        <v>650</v>
      </c>
      <c r="AB57" s="23" t="s">
        <v>27</v>
      </c>
      <c r="AC57" s="30" t="str">
        <f t="shared" si="5"/>
        <v>U13B WAC</v>
      </c>
      <c r="AD57" s="21" t="s">
        <v>301</v>
      </c>
      <c r="AE57" s="25" t="s">
        <v>302</v>
      </c>
    </row>
    <row r="58" spans="2:31" ht="15" thickBot="1" x14ac:dyDescent="0.4">
      <c r="B58" s="29">
        <v>151</v>
      </c>
      <c r="C58" s="23" t="s">
        <v>27</v>
      </c>
      <c r="D58" s="30" t="str">
        <f t="shared" si="0"/>
        <v>U13B BAC</v>
      </c>
      <c r="E58" s="110" t="s">
        <v>200</v>
      </c>
      <c r="F58" s="111" t="s">
        <v>420</v>
      </c>
      <c r="G58" s="24">
        <v>251</v>
      </c>
      <c r="H58" s="23" t="s">
        <v>27</v>
      </c>
      <c r="I58" s="30" t="str">
        <f t="shared" si="1"/>
        <v/>
      </c>
      <c r="J58" s="21"/>
      <c r="K58" s="25"/>
      <c r="L58" s="24">
        <v>351</v>
      </c>
      <c r="M58" s="23" t="s">
        <v>27</v>
      </c>
      <c r="N58" s="30" t="str">
        <f>IF(COUNTIF(O58,"*"),M58&amp;" "&amp;L$6,"")</f>
        <v>U13B PAC</v>
      </c>
      <c r="O58" s="21" t="s">
        <v>375</v>
      </c>
      <c r="P58" s="25" t="s">
        <v>376</v>
      </c>
      <c r="Q58" s="24">
        <v>451</v>
      </c>
      <c r="R58" s="23" t="s">
        <v>27</v>
      </c>
      <c r="S58" s="30" t="str">
        <f t="shared" si="3"/>
        <v>U13B PR</v>
      </c>
      <c r="T58" s="21" t="s">
        <v>423</v>
      </c>
      <c r="U58" s="25" t="s">
        <v>424</v>
      </c>
      <c r="V58" s="24">
        <v>551</v>
      </c>
      <c r="W58" s="23" t="s">
        <v>27</v>
      </c>
      <c r="X58" s="30" t="str">
        <f t="shared" si="4"/>
        <v/>
      </c>
      <c r="Y58" s="21"/>
      <c r="Z58" s="25"/>
      <c r="AA58" s="24">
        <v>651</v>
      </c>
      <c r="AB58" s="23" t="s">
        <v>27</v>
      </c>
      <c r="AC58" s="30" t="str">
        <f t="shared" si="5"/>
        <v>U13B WAC</v>
      </c>
      <c r="AD58" s="21" t="s">
        <v>303</v>
      </c>
      <c r="AE58" s="25" t="s">
        <v>304</v>
      </c>
    </row>
    <row r="59" spans="2:31" x14ac:dyDescent="0.35">
      <c r="B59" s="24">
        <v>152</v>
      </c>
      <c r="C59" s="23" t="s">
        <v>27</v>
      </c>
      <c r="D59" s="30" t="str">
        <f t="shared" si="0"/>
        <v>U13B BAC</v>
      </c>
      <c r="E59" s="21" t="s">
        <v>540</v>
      </c>
      <c r="F59" s="25" t="s">
        <v>109</v>
      </c>
      <c r="G59" s="29">
        <v>252</v>
      </c>
      <c r="H59" s="23" t="s">
        <v>27</v>
      </c>
      <c r="I59" s="30" t="str">
        <f t="shared" si="1"/>
        <v/>
      </c>
      <c r="J59" s="21"/>
      <c r="K59" s="25"/>
      <c r="L59" s="29">
        <v>352</v>
      </c>
      <c r="M59" s="23" t="s">
        <v>27</v>
      </c>
      <c r="N59" s="30" t="str">
        <f>IF(COUNTIF(O59,"*"),M59&amp;" "&amp;L$6,"")</f>
        <v>U13B PAC</v>
      </c>
      <c r="O59" s="21" t="s">
        <v>546</v>
      </c>
      <c r="P59" s="25" t="s">
        <v>547</v>
      </c>
      <c r="Q59" s="29">
        <v>452</v>
      </c>
      <c r="R59" s="23" t="s">
        <v>27</v>
      </c>
      <c r="S59" s="30" t="str">
        <f t="shared" si="3"/>
        <v>U13B PR</v>
      </c>
      <c r="T59" s="21" t="s">
        <v>141</v>
      </c>
      <c r="U59" s="25" t="s">
        <v>452</v>
      </c>
      <c r="V59" s="29">
        <v>552</v>
      </c>
      <c r="W59" s="23" t="s">
        <v>27</v>
      </c>
      <c r="X59" s="30" t="str">
        <f t="shared" si="4"/>
        <v/>
      </c>
      <c r="Y59" s="21"/>
      <c r="Z59" s="25"/>
      <c r="AA59" s="29">
        <v>652</v>
      </c>
      <c r="AB59" s="23" t="s">
        <v>27</v>
      </c>
      <c r="AC59" s="30" t="str">
        <f t="shared" si="5"/>
        <v>U13B WAC</v>
      </c>
      <c r="AD59" s="21" t="s">
        <v>305</v>
      </c>
      <c r="AE59" s="25" t="s">
        <v>268</v>
      </c>
    </row>
    <row r="60" spans="2:31" x14ac:dyDescent="0.35">
      <c r="B60" s="29">
        <v>153</v>
      </c>
      <c r="C60" s="23" t="s">
        <v>27</v>
      </c>
      <c r="D60" s="30" t="str">
        <f t="shared" si="0"/>
        <v>U13B BAC</v>
      </c>
      <c r="E60" s="21" t="s">
        <v>541</v>
      </c>
      <c r="F60" s="25" t="s">
        <v>443</v>
      </c>
      <c r="G60" s="24">
        <v>253</v>
      </c>
      <c r="H60" s="23" t="s">
        <v>27</v>
      </c>
      <c r="I60" s="30" t="str">
        <f t="shared" si="1"/>
        <v/>
      </c>
      <c r="J60" s="21"/>
      <c r="K60" s="25"/>
      <c r="L60" s="24">
        <v>353</v>
      </c>
      <c r="M60" s="23" t="s">
        <v>27</v>
      </c>
      <c r="N60" s="30" t="str">
        <f t="shared" si="2"/>
        <v/>
      </c>
      <c r="O60" s="21"/>
      <c r="P60" s="25"/>
      <c r="Q60" s="24">
        <v>453</v>
      </c>
      <c r="R60" s="23" t="s">
        <v>27</v>
      </c>
      <c r="S60" s="30" t="str">
        <f t="shared" si="3"/>
        <v>U13B PR</v>
      </c>
      <c r="T60" s="21" t="s">
        <v>453</v>
      </c>
      <c r="U60" s="25" t="s">
        <v>454</v>
      </c>
      <c r="V60" s="24">
        <v>553</v>
      </c>
      <c r="W60" s="23" t="s">
        <v>27</v>
      </c>
      <c r="X60" s="30" t="str">
        <f t="shared" si="4"/>
        <v/>
      </c>
      <c r="Y60" s="21"/>
      <c r="Z60" s="25"/>
      <c r="AA60" s="24">
        <v>653</v>
      </c>
      <c r="AB60" s="23" t="s">
        <v>27</v>
      </c>
      <c r="AC60" s="30" t="str">
        <f t="shared" si="5"/>
        <v>U13B WAC</v>
      </c>
      <c r="AD60" s="21" t="s">
        <v>306</v>
      </c>
      <c r="AE60" s="25" t="s">
        <v>238</v>
      </c>
    </row>
    <row r="61" spans="2:31" x14ac:dyDescent="0.35">
      <c r="B61" s="24">
        <v>154</v>
      </c>
      <c r="C61" s="23" t="s">
        <v>27</v>
      </c>
      <c r="D61" s="30" t="str">
        <f t="shared" si="0"/>
        <v/>
      </c>
      <c r="E61" s="21"/>
      <c r="F61" s="25"/>
      <c r="G61" s="24">
        <v>254</v>
      </c>
      <c r="H61" s="23" t="s">
        <v>27</v>
      </c>
      <c r="I61" s="30" t="str">
        <f t="shared" si="1"/>
        <v/>
      </c>
      <c r="J61" s="21"/>
      <c r="K61" s="25"/>
      <c r="L61" s="24">
        <v>354</v>
      </c>
      <c r="M61" s="23" t="s">
        <v>27</v>
      </c>
      <c r="N61" s="30" t="str">
        <f t="shared" si="2"/>
        <v/>
      </c>
      <c r="O61" s="21"/>
      <c r="P61" s="25"/>
      <c r="Q61" s="24">
        <v>454</v>
      </c>
      <c r="R61" s="23" t="s">
        <v>27</v>
      </c>
      <c r="S61" s="30" t="str">
        <f t="shared" si="3"/>
        <v>U13B PR</v>
      </c>
      <c r="T61" s="21" t="s">
        <v>455</v>
      </c>
      <c r="U61" s="25" t="s">
        <v>445</v>
      </c>
      <c r="V61" s="24">
        <v>554</v>
      </c>
      <c r="W61" s="23" t="s">
        <v>27</v>
      </c>
      <c r="X61" s="30" t="str">
        <f t="shared" si="4"/>
        <v/>
      </c>
      <c r="Y61" s="21"/>
      <c r="Z61" s="25"/>
      <c r="AA61" s="24">
        <v>654</v>
      </c>
      <c r="AB61" s="23" t="s">
        <v>27</v>
      </c>
      <c r="AC61" s="30" t="str">
        <f t="shared" si="5"/>
        <v/>
      </c>
      <c r="AD61" s="21"/>
      <c r="AE61" s="25"/>
    </row>
    <row r="62" spans="2:31" x14ac:dyDescent="0.35">
      <c r="B62" s="29">
        <v>155</v>
      </c>
      <c r="C62" s="23" t="s">
        <v>27</v>
      </c>
      <c r="D62" s="30" t="str">
        <f t="shared" si="0"/>
        <v/>
      </c>
      <c r="E62" s="21"/>
      <c r="F62" s="25"/>
      <c r="G62" s="29">
        <v>255</v>
      </c>
      <c r="H62" s="23" t="s">
        <v>27</v>
      </c>
      <c r="I62" s="30" t="str">
        <f t="shared" si="1"/>
        <v/>
      </c>
      <c r="J62" s="21"/>
      <c r="K62" s="25"/>
      <c r="L62" s="29">
        <v>355</v>
      </c>
      <c r="M62" s="23" t="s">
        <v>27</v>
      </c>
      <c r="N62" s="30" t="str">
        <f t="shared" si="2"/>
        <v/>
      </c>
      <c r="O62" s="21"/>
      <c r="P62" s="25"/>
      <c r="Q62" s="29">
        <v>455</v>
      </c>
      <c r="R62" s="23" t="s">
        <v>27</v>
      </c>
      <c r="S62" s="30" t="str">
        <f t="shared" si="3"/>
        <v>U13B PR</v>
      </c>
      <c r="T62" s="21" t="s">
        <v>503</v>
      </c>
      <c r="U62" s="25" t="s">
        <v>504</v>
      </c>
      <c r="V62" s="29">
        <v>555</v>
      </c>
      <c r="W62" s="23" t="s">
        <v>27</v>
      </c>
      <c r="X62" s="30" t="str">
        <f t="shared" si="4"/>
        <v/>
      </c>
      <c r="Y62" s="21"/>
      <c r="Z62" s="25"/>
      <c r="AA62" s="29">
        <v>655</v>
      </c>
      <c r="AB62" s="23" t="s">
        <v>27</v>
      </c>
      <c r="AC62" s="30" t="str">
        <f t="shared" si="5"/>
        <v/>
      </c>
      <c r="AD62" s="21"/>
      <c r="AE62" s="25"/>
    </row>
    <row r="63" spans="2:31" x14ac:dyDescent="0.35">
      <c r="B63" s="24">
        <v>156</v>
      </c>
      <c r="C63" s="23" t="s">
        <v>27</v>
      </c>
      <c r="D63" s="30" t="str">
        <f t="shared" si="0"/>
        <v/>
      </c>
      <c r="E63" s="21"/>
      <c r="F63" s="25"/>
      <c r="G63" s="24">
        <v>256</v>
      </c>
      <c r="H63" s="23" t="s">
        <v>27</v>
      </c>
      <c r="I63" s="30" t="str">
        <f t="shared" si="1"/>
        <v/>
      </c>
      <c r="J63" s="21"/>
      <c r="K63" s="25"/>
      <c r="L63" s="24">
        <v>356</v>
      </c>
      <c r="M63" s="23" t="s">
        <v>27</v>
      </c>
      <c r="N63" s="30" t="str">
        <f t="shared" si="2"/>
        <v/>
      </c>
      <c r="O63" s="21"/>
      <c r="P63" s="25"/>
      <c r="Q63" s="24">
        <v>456</v>
      </c>
      <c r="R63" s="23" t="s">
        <v>25</v>
      </c>
      <c r="S63" s="30" t="str">
        <f t="shared" si="3"/>
        <v>U11B PR</v>
      </c>
      <c r="T63" s="21" t="s">
        <v>535</v>
      </c>
      <c r="U63" s="25" t="s">
        <v>536</v>
      </c>
      <c r="V63" s="24">
        <v>556</v>
      </c>
      <c r="W63" s="23" t="s">
        <v>27</v>
      </c>
      <c r="X63" s="30" t="str">
        <f t="shared" si="4"/>
        <v/>
      </c>
      <c r="Y63" s="21"/>
      <c r="Z63" s="25"/>
      <c r="AA63" s="24">
        <v>656</v>
      </c>
      <c r="AB63" s="23" t="s">
        <v>27</v>
      </c>
      <c r="AC63" s="30" t="str">
        <f t="shared" si="5"/>
        <v/>
      </c>
      <c r="AD63" s="21"/>
      <c r="AE63" s="25"/>
    </row>
    <row r="64" spans="2:31" x14ac:dyDescent="0.35">
      <c r="B64" s="29">
        <v>157</v>
      </c>
      <c r="C64" s="23" t="s">
        <v>27</v>
      </c>
      <c r="D64" s="30" t="str">
        <f t="shared" si="0"/>
        <v/>
      </c>
      <c r="E64" s="21"/>
      <c r="F64" s="25"/>
      <c r="G64" s="24">
        <v>257</v>
      </c>
      <c r="H64" s="23" t="s">
        <v>27</v>
      </c>
      <c r="I64" s="30" t="str">
        <f t="shared" si="1"/>
        <v/>
      </c>
      <c r="J64" s="21"/>
      <c r="K64" s="25"/>
      <c r="L64" s="24">
        <v>357</v>
      </c>
      <c r="M64" s="23" t="s">
        <v>27</v>
      </c>
      <c r="N64" s="30" t="str">
        <f t="shared" si="2"/>
        <v/>
      </c>
      <c r="O64" s="21"/>
      <c r="P64" s="25"/>
      <c r="Q64" s="24">
        <v>457</v>
      </c>
      <c r="R64" s="23" t="s">
        <v>27</v>
      </c>
      <c r="S64" s="30" t="str">
        <f t="shared" si="3"/>
        <v>U13B PR</v>
      </c>
      <c r="T64" s="21" t="s">
        <v>355</v>
      </c>
      <c r="U64" s="25" t="s">
        <v>536</v>
      </c>
      <c r="V64" s="24">
        <v>557</v>
      </c>
      <c r="W64" s="23" t="s">
        <v>27</v>
      </c>
      <c r="X64" s="30" t="str">
        <f t="shared" si="4"/>
        <v/>
      </c>
      <c r="Y64" s="21"/>
      <c r="Z64" s="25"/>
      <c r="AA64" s="24">
        <v>657</v>
      </c>
      <c r="AB64" s="23" t="s">
        <v>25</v>
      </c>
      <c r="AC64" s="30" t="str">
        <f t="shared" si="5"/>
        <v>U11B WAC</v>
      </c>
      <c r="AD64" s="21" t="s">
        <v>456</v>
      </c>
      <c r="AE64" s="25" t="s">
        <v>539</v>
      </c>
    </row>
    <row r="65" spans="2:31" x14ac:dyDescent="0.35">
      <c r="B65" s="24">
        <v>158</v>
      </c>
      <c r="C65" s="23" t="s">
        <v>27</v>
      </c>
      <c r="D65" s="30" t="str">
        <f t="shared" si="0"/>
        <v/>
      </c>
      <c r="E65" s="21"/>
      <c r="F65" s="25"/>
      <c r="G65" s="29">
        <v>258</v>
      </c>
      <c r="H65" s="23" t="s">
        <v>27</v>
      </c>
      <c r="I65" s="30" t="str">
        <f t="shared" si="1"/>
        <v/>
      </c>
      <c r="J65" s="21"/>
      <c r="K65" s="25"/>
      <c r="L65" s="29">
        <v>358</v>
      </c>
      <c r="M65" s="23" t="s">
        <v>27</v>
      </c>
      <c r="N65" s="30" t="str">
        <f t="shared" si="2"/>
        <v/>
      </c>
      <c r="O65" s="21"/>
      <c r="P65" s="25"/>
      <c r="Q65" s="29">
        <v>458</v>
      </c>
      <c r="R65" s="23" t="s">
        <v>27</v>
      </c>
      <c r="S65" s="30" t="str">
        <f t="shared" si="3"/>
        <v/>
      </c>
      <c r="T65" s="21"/>
      <c r="U65" s="25"/>
      <c r="V65" s="29">
        <v>558</v>
      </c>
      <c r="W65" s="23" t="s">
        <v>27</v>
      </c>
      <c r="X65" s="30" t="str">
        <f t="shared" si="4"/>
        <v/>
      </c>
      <c r="Y65" s="21"/>
      <c r="Z65" s="25"/>
      <c r="AA65" s="29">
        <v>658</v>
      </c>
      <c r="AB65" s="23" t="s">
        <v>27</v>
      </c>
      <c r="AC65" s="30" t="str">
        <f t="shared" si="5"/>
        <v/>
      </c>
      <c r="AD65" s="21"/>
      <c r="AE65" s="25"/>
    </row>
    <row r="66" spans="2:31" x14ac:dyDescent="0.35">
      <c r="B66" s="29">
        <v>159</v>
      </c>
      <c r="C66" s="23" t="s">
        <v>27</v>
      </c>
      <c r="D66" s="30" t="str">
        <f t="shared" si="0"/>
        <v/>
      </c>
      <c r="E66" s="21"/>
      <c r="F66" s="25"/>
      <c r="G66" s="24">
        <v>259</v>
      </c>
      <c r="H66" s="23" t="s">
        <v>27</v>
      </c>
      <c r="I66" s="30" t="str">
        <f t="shared" si="1"/>
        <v/>
      </c>
      <c r="J66" s="21"/>
      <c r="K66" s="25"/>
      <c r="L66" s="24">
        <v>359</v>
      </c>
      <c r="M66" s="23" t="s">
        <v>27</v>
      </c>
      <c r="N66" s="30" t="str">
        <f t="shared" si="2"/>
        <v/>
      </c>
      <c r="O66" s="21"/>
      <c r="P66" s="25"/>
      <c r="Q66" s="24">
        <v>459</v>
      </c>
      <c r="R66" s="21" t="s">
        <v>37</v>
      </c>
      <c r="S66" s="30" t="str">
        <f t="shared" si="3"/>
        <v>U15G PR</v>
      </c>
      <c r="T66" s="21" t="s">
        <v>505</v>
      </c>
      <c r="U66" s="25" t="s">
        <v>504</v>
      </c>
      <c r="V66" s="24">
        <v>559</v>
      </c>
      <c r="W66" s="23" t="s">
        <v>27</v>
      </c>
      <c r="X66" s="30" t="str">
        <f t="shared" si="4"/>
        <v/>
      </c>
      <c r="Y66" s="21"/>
      <c r="Z66" s="25"/>
      <c r="AA66" s="24">
        <v>659</v>
      </c>
      <c r="AB66" s="23" t="s">
        <v>27</v>
      </c>
      <c r="AC66" s="30" t="str">
        <f t="shared" si="5"/>
        <v/>
      </c>
      <c r="AD66" s="21"/>
      <c r="AE66" s="25"/>
    </row>
    <row r="67" spans="2:31" x14ac:dyDescent="0.35">
      <c r="B67" s="24">
        <v>160</v>
      </c>
      <c r="C67" s="23" t="s">
        <v>27</v>
      </c>
      <c r="D67" s="30" t="str">
        <f t="shared" si="0"/>
        <v/>
      </c>
      <c r="E67" s="21"/>
      <c r="F67" s="25"/>
      <c r="G67" s="24">
        <v>260</v>
      </c>
      <c r="H67" s="23" t="s">
        <v>27</v>
      </c>
      <c r="I67" s="30" t="str">
        <f t="shared" si="1"/>
        <v/>
      </c>
      <c r="J67" s="21"/>
      <c r="K67" s="25"/>
      <c r="L67" s="24">
        <v>360</v>
      </c>
      <c r="M67" s="23" t="s">
        <v>27</v>
      </c>
      <c r="N67" s="30" t="str">
        <f t="shared" si="2"/>
        <v/>
      </c>
      <c r="O67" s="21"/>
      <c r="P67" s="25"/>
      <c r="Q67" s="24">
        <v>460</v>
      </c>
      <c r="R67" s="21" t="s">
        <v>25</v>
      </c>
      <c r="S67" s="30" t="str">
        <f t="shared" ref="S67" si="8">IF(COUNTIF(T67,"*"),R67&amp;" "&amp;Q$6,"")</f>
        <v>U11B PR</v>
      </c>
      <c r="T67" s="21" t="s">
        <v>112</v>
      </c>
      <c r="U67" s="25" t="s">
        <v>502</v>
      </c>
      <c r="V67" s="24">
        <v>560</v>
      </c>
      <c r="W67" s="23" t="s">
        <v>27</v>
      </c>
      <c r="X67" s="30" t="str">
        <f t="shared" si="4"/>
        <v/>
      </c>
      <c r="Y67" s="21"/>
      <c r="Z67" s="25"/>
      <c r="AA67" s="24">
        <v>660</v>
      </c>
      <c r="AB67" s="23" t="s">
        <v>27</v>
      </c>
      <c r="AC67" s="30" t="str">
        <f t="shared" si="5"/>
        <v/>
      </c>
      <c r="AD67" s="21"/>
      <c r="AE67" s="25"/>
    </row>
    <row r="68" spans="2:31" x14ac:dyDescent="0.35">
      <c r="B68" s="29">
        <v>161</v>
      </c>
      <c r="C68" s="21" t="s">
        <v>26</v>
      </c>
      <c r="D68" s="30" t="str">
        <f t="shared" si="0"/>
        <v>U11G BAC</v>
      </c>
      <c r="E68" s="21" t="s">
        <v>514</v>
      </c>
      <c r="F68" s="25" t="s">
        <v>515</v>
      </c>
      <c r="G68" s="29">
        <v>261</v>
      </c>
      <c r="H68" s="21"/>
      <c r="I68" s="30" t="str">
        <f t="shared" si="1"/>
        <v/>
      </c>
      <c r="J68" s="21"/>
      <c r="K68" s="25"/>
      <c r="L68" s="29">
        <v>361</v>
      </c>
      <c r="M68" s="21" t="s">
        <v>25</v>
      </c>
      <c r="N68" s="30" t="str">
        <f t="shared" si="2"/>
        <v>U11B PAC</v>
      </c>
      <c r="O68" s="21" t="s">
        <v>377</v>
      </c>
      <c r="P68" s="25" t="s">
        <v>378</v>
      </c>
      <c r="Q68" s="29">
        <v>461</v>
      </c>
      <c r="R68" s="21" t="s">
        <v>25</v>
      </c>
      <c r="S68" s="30" t="str">
        <f t="shared" si="3"/>
        <v>U11B PR</v>
      </c>
      <c r="T68" s="21" t="s">
        <v>165</v>
      </c>
      <c r="U68" s="25" t="s">
        <v>214</v>
      </c>
      <c r="V68" s="29">
        <v>561</v>
      </c>
      <c r="W68" s="21"/>
      <c r="X68" s="30" t="str">
        <f t="shared" si="4"/>
        <v/>
      </c>
      <c r="Y68" s="21"/>
      <c r="Z68" s="25"/>
      <c r="AA68" s="29">
        <v>661</v>
      </c>
      <c r="AB68" s="22"/>
      <c r="AC68" s="30" t="str">
        <f t="shared" si="5"/>
        <v/>
      </c>
      <c r="AD68" s="21"/>
      <c r="AE68" s="25"/>
    </row>
    <row r="69" spans="2:31" x14ac:dyDescent="0.35">
      <c r="B69" s="24">
        <v>162</v>
      </c>
      <c r="C69" s="21" t="s">
        <v>26</v>
      </c>
      <c r="D69" s="30" t="str">
        <f t="shared" ref="D69" si="9">IF(COUNTIF(E69,"*"),C69&amp;" "&amp;B$6,"")</f>
        <v>U11G BAC</v>
      </c>
      <c r="E69" s="21" t="s">
        <v>516</v>
      </c>
      <c r="F69" s="25" t="s">
        <v>347</v>
      </c>
      <c r="G69" s="24">
        <v>262</v>
      </c>
      <c r="H69" s="21"/>
      <c r="I69" s="30" t="str">
        <f t="shared" si="1"/>
        <v/>
      </c>
      <c r="J69" s="21"/>
      <c r="K69" s="25"/>
      <c r="L69" s="24">
        <v>362</v>
      </c>
      <c r="M69" s="21" t="s">
        <v>25</v>
      </c>
      <c r="N69" s="30" t="str">
        <f t="shared" si="2"/>
        <v>U11B PAC</v>
      </c>
      <c r="O69" s="21" t="s">
        <v>379</v>
      </c>
      <c r="P69" s="25" t="s">
        <v>376</v>
      </c>
      <c r="Q69" s="24">
        <v>462</v>
      </c>
      <c r="R69" s="21" t="s">
        <v>25</v>
      </c>
      <c r="S69" s="30" t="str">
        <f t="shared" si="3"/>
        <v>U11B PR</v>
      </c>
      <c r="T69" s="21" t="s">
        <v>215</v>
      </c>
      <c r="U69" s="25" t="s">
        <v>216</v>
      </c>
      <c r="V69" s="24">
        <v>562</v>
      </c>
      <c r="W69" s="21"/>
      <c r="X69" s="30" t="str">
        <f t="shared" si="4"/>
        <v/>
      </c>
      <c r="Y69" s="21"/>
      <c r="Z69" s="25"/>
      <c r="AA69" s="24">
        <v>662</v>
      </c>
      <c r="AB69" s="22"/>
      <c r="AC69" s="30" t="str">
        <f t="shared" si="5"/>
        <v/>
      </c>
      <c r="AD69" s="21"/>
      <c r="AE69" s="25"/>
    </row>
    <row r="70" spans="2:31" x14ac:dyDescent="0.35">
      <c r="B70" s="29">
        <v>163</v>
      </c>
      <c r="C70" s="21" t="s">
        <v>25</v>
      </c>
      <c r="D70" s="30" t="str">
        <f t="shared" si="0"/>
        <v>U11B BAC</v>
      </c>
      <c r="E70" s="21" t="s">
        <v>517</v>
      </c>
      <c r="F70" s="25" t="s">
        <v>196</v>
      </c>
      <c r="G70" s="24">
        <v>263</v>
      </c>
      <c r="H70" s="21"/>
      <c r="I70" s="30" t="str">
        <f t="shared" si="1"/>
        <v/>
      </c>
      <c r="J70" s="21"/>
      <c r="K70" s="25"/>
      <c r="L70" s="24">
        <v>363</v>
      </c>
      <c r="M70" s="21" t="s">
        <v>25</v>
      </c>
      <c r="N70" s="30" t="str">
        <f t="shared" ref="N70" si="10">IF(COUNTIF(O70,"*"),M70&amp;" "&amp;L$6,"")</f>
        <v>U11B PAC</v>
      </c>
      <c r="O70" s="21" t="s">
        <v>348</v>
      </c>
      <c r="P70" s="25" t="s">
        <v>480</v>
      </c>
      <c r="Q70" s="24">
        <v>463</v>
      </c>
      <c r="R70" s="21" t="s">
        <v>25</v>
      </c>
      <c r="S70" s="30" t="str">
        <f t="shared" si="3"/>
        <v>U11B PR</v>
      </c>
      <c r="T70" s="21" t="s">
        <v>160</v>
      </c>
      <c r="U70" s="25" t="s">
        <v>161</v>
      </c>
      <c r="V70" s="24">
        <v>563</v>
      </c>
      <c r="W70" s="21"/>
      <c r="X70" s="30" t="str">
        <f t="shared" si="4"/>
        <v/>
      </c>
      <c r="Y70" s="21"/>
      <c r="Z70" s="25"/>
      <c r="AA70" s="24">
        <v>663</v>
      </c>
      <c r="AB70" s="22"/>
      <c r="AC70" s="30" t="str">
        <f t="shared" si="5"/>
        <v/>
      </c>
      <c r="AD70" s="21"/>
      <c r="AE70" s="25"/>
    </row>
    <row r="71" spans="2:31" x14ac:dyDescent="0.35">
      <c r="B71" s="24">
        <v>164</v>
      </c>
      <c r="C71" s="21" t="s">
        <v>25</v>
      </c>
      <c r="D71" s="30" t="str">
        <f t="shared" ref="D71:D72" si="11">IF(COUNTIF(E71,"*"),C71&amp;" "&amp;B$6,"")</f>
        <v>U11B BAC</v>
      </c>
      <c r="E71" s="21" t="s">
        <v>113</v>
      </c>
      <c r="F71" s="25" t="s">
        <v>518</v>
      </c>
      <c r="G71" s="29">
        <v>264</v>
      </c>
      <c r="H71" s="21"/>
      <c r="I71" s="30" t="str">
        <f t="shared" si="1"/>
        <v/>
      </c>
      <c r="J71" s="21"/>
      <c r="K71" s="25"/>
      <c r="L71" s="29">
        <v>364</v>
      </c>
      <c r="M71" s="21" t="s">
        <v>25</v>
      </c>
      <c r="N71" s="30" t="str">
        <f t="shared" si="2"/>
        <v>U11B PAC</v>
      </c>
      <c r="O71" s="21" t="s">
        <v>345</v>
      </c>
      <c r="P71" s="25" t="s">
        <v>548</v>
      </c>
      <c r="Q71" s="29">
        <v>464</v>
      </c>
      <c r="R71" s="21" t="s">
        <v>25</v>
      </c>
      <c r="S71" s="30" t="str">
        <f t="shared" si="3"/>
        <v>U11B PR</v>
      </c>
      <c r="T71" s="21" t="s">
        <v>175</v>
      </c>
      <c r="U71" s="25" t="s">
        <v>108</v>
      </c>
      <c r="V71" s="29">
        <v>564</v>
      </c>
      <c r="W71" s="21"/>
      <c r="X71" s="30" t="str">
        <f t="shared" si="4"/>
        <v/>
      </c>
      <c r="Y71" s="21"/>
      <c r="Z71" s="25"/>
      <c r="AA71" s="29">
        <v>664</v>
      </c>
      <c r="AB71" s="21"/>
      <c r="AC71" s="30" t="str">
        <f t="shared" si="5"/>
        <v/>
      </c>
      <c r="AD71" s="21"/>
      <c r="AE71" s="25"/>
    </row>
    <row r="72" spans="2:31" x14ac:dyDescent="0.35">
      <c r="B72" s="29">
        <v>165</v>
      </c>
      <c r="C72" s="21" t="s">
        <v>25</v>
      </c>
      <c r="D72" s="30" t="str">
        <f t="shared" si="11"/>
        <v>U11B BAC</v>
      </c>
      <c r="E72" s="21" t="s">
        <v>519</v>
      </c>
      <c r="F72" s="25" t="s">
        <v>520</v>
      </c>
      <c r="G72" s="24">
        <v>265</v>
      </c>
      <c r="H72" s="21"/>
      <c r="I72" s="30" t="str">
        <f t="shared" si="1"/>
        <v/>
      </c>
      <c r="J72" s="21"/>
      <c r="K72" s="25"/>
      <c r="L72" s="24">
        <v>365</v>
      </c>
      <c r="M72" s="21" t="s">
        <v>25</v>
      </c>
      <c r="N72" s="30" t="str">
        <f t="shared" si="2"/>
        <v>U11B PAC</v>
      </c>
      <c r="O72" s="21" t="s">
        <v>549</v>
      </c>
      <c r="P72" s="25" t="s">
        <v>548</v>
      </c>
      <c r="Q72" s="24">
        <v>465</v>
      </c>
      <c r="R72" s="21" t="s">
        <v>25</v>
      </c>
      <c r="S72" s="30" t="str">
        <f t="shared" si="3"/>
        <v>U11B PR</v>
      </c>
      <c r="T72" s="21" t="s">
        <v>113</v>
      </c>
      <c r="U72" s="25" t="s">
        <v>142</v>
      </c>
      <c r="V72" s="24">
        <v>565</v>
      </c>
      <c r="W72" s="21"/>
      <c r="X72" s="30" t="str">
        <f t="shared" si="4"/>
        <v/>
      </c>
      <c r="Y72" s="21"/>
      <c r="Z72" s="25"/>
      <c r="AA72" s="24">
        <v>665</v>
      </c>
      <c r="AB72" s="21"/>
      <c r="AC72" s="30" t="str">
        <f t="shared" si="5"/>
        <v/>
      </c>
      <c r="AD72" s="21"/>
      <c r="AE72" s="25"/>
    </row>
    <row r="73" spans="2:31" x14ac:dyDescent="0.35">
      <c r="B73" s="24">
        <v>166</v>
      </c>
      <c r="C73" s="21" t="s">
        <v>25</v>
      </c>
      <c r="D73" s="30" t="str">
        <f t="shared" ref="D73:D74" si="12">IF(COUNTIF(E73,"*"),C73&amp;" "&amp;B$6,"")</f>
        <v>U11B BAC</v>
      </c>
      <c r="E73" s="21" t="s">
        <v>521</v>
      </c>
      <c r="F73" s="25" t="s">
        <v>522</v>
      </c>
      <c r="G73" s="24">
        <v>266</v>
      </c>
      <c r="H73" s="21"/>
      <c r="I73" s="30" t="str">
        <f t="shared" ref="I73:I107" si="13">IF(COUNTIF(J73,"*"),H73&amp;" "&amp;G$6,"")</f>
        <v/>
      </c>
      <c r="J73" s="21"/>
      <c r="K73" s="25"/>
      <c r="L73" s="24">
        <v>366</v>
      </c>
      <c r="M73" s="21" t="s">
        <v>25</v>
      </c>
      <c r="N73" s="30" t="str">
        <f t="shared" ref="N73:N107" si="14">IF(COUNTIF(O73,"*"),M73&amp;" "&amp;L$6,"")</f>
        <v>U11B PAC</v>
      </c>
      <c r="O73" s="21" t="s">
        <v>345</v>
      </c>
      <c r="P73" s="25" t="s">
        <v>439</v>
      </c>
      <c r="Q73" s="24">
        <v>466</v>
      </c>
      <c r="R73" s="21" t="s">
        <v>25</v>
      </c>
      <c r="S73" s="30" t="str">
        <f t="shared" ref="S73:S101" si="15">IF(COUNTIF(T73,"*"),R73&amp;" "&amp;Q$6,"")</f>
        <v>U11B PR</v>
      </c>
      <c r="T73" s="21" t="s">
        <v>143</v>
      </c>
      <c r="U73" s="25" t="s">
        <v>170</v>
      </c>
      <c r="V73" s="24">
        <v>566</v>
      </c>
      <c r="W73" s="21"/>
      <c r="X73" s="30" t="str">
        <f t="shared" ref="X73:X107" si="16">IF(COUNTIF(Y73,"*"),W73&amp;" "&amp;V$6,"")</f>
        <v/>
      </c>
      <c r="Y73" s="21"/>
      <c r="Z73" s="25"/>
      <c r="AA73" s="24">
        <v>666</v>
      </c>
      <c r="AB73" s="21"/>
      <c r="AC73" s="30" t="str">
        <f t="shared" ref="AC73:AC101" si="17">IF(COUNTIF(AD73,"*"),AB73&amp;" "&amp;AA$6,"")</f>
        <v/>
      </c>
      <c r="AD73" s="21"/>
      <c r="AE73" s="25"/>
    </row>
    <row r="74" spans="2:31" x14ac:dyDescent="0.35">
      <c r="B74" s="29">
        <v>167</v>
      </c>
      <c r="C74" s="21" t="s">
        <v>25</v>
      </c>
      <c r="D74" s="30" t="str">
        <f t="shared" si="12"/>
        <v>U11B BAC</v>
      </c>
      <c r="E74" s="21" t="s">
        <v>523</v>
      </c>
      <c r="F74" s="25" t="s">
        <v>524</v>
      </c>
      <c r="G74" s="29">
        <v>267</v>
      </c>
      <c r="H74" s="21"/>
      <c r="I74" s="30" t="str">
        <f t="shared" si="13"/>
        <v/>
      </c>
      <c r="J74" s="21"/>
      <c r="K74" s="25"/>
      <c r="L74" s="29">
        <v>367</v>
      </c>
      <c r="M74" s="21"/>
      <c r="N74" s="30" t="str">
        <f t="shared" si="14"/>
        <v/>
      </c>
      <c r="O74" s="21"/>
      <c r="P74" s="25"/>
      <c r="Q74" s="29">
        <v>467</v>
      </c>
      <c r="R74" s="21" t="s">
        <v>25</v>
      </c>
      <c r="S74" s="30" t="str">
        <f t="shared" si="15"/>
        <v>U11B PR</v>
      </c>
      <c r="T74" s="21" t="s">
        <v>140</v>
      </c>
      <c r="U74" s="25" t="s">
        <v>139</v>
      </c>
      <c r="V74" s="29">
        <v>567</v>
      </c>
      <c r="W74" s="21"/>
      <c r="X74" s="30" t="str">
        <f t="shared" si="16"/>
        <v/>
      </c>
      <c r="Y74" s="21"/>
      <c r="Z74" s="25"/>
      <c r="AA74" s="29">
        <v>667</v>
      </c>
      <c r="AB74" s="21"/>
      <c r="AC74" s="30" t="str">
        <f t="shared" si="17"/>
        <v/>
      </c>
      <c r="AD74" s="21"/>
      <c r="AE74" s="25"/>
    </row>
    <row r="75" spans="2:31" x14ac:dyDescent="0.35">
      <c r="B75" s="24">
        <v>168</v>
      </c>
      <c r="C75" s="21" t="s">
        <v>26</v>
      </c>
      <c r="D75" s="30" t="str">
        <f t="shared" ref="D75:D107" si="18">IF(COUNTIF(E75,"*"),C75&amp;" "&amp;B$6,"")</f>
        <v>U11G BAC</v>
      </c>
      <c r="E75" s="21" t="s">
        <v>542</v>
      </c>
      <c r="F75" s="25" t="s">
        <v>109</v>
      </c>
      <c r="G75" s="24">
        <v>268</v>
      </c>
      <c r="H75" s="21"/>
      <c r="I75" s="30" t="str">
        <f t="shared" si="13"/>
        <v/>
      </c>
      <c r="J75" s="21"/>
      <c r="K75" s="25"/>
      <c r="L75" s="24">
        <v>368</v>
      </c>
      <c r="M75" s="21"/>
      <c r="N75" s="30" t="str">
        <f t="shared" si="14"/>
        <v/>
      </c>
      <c r="O75" s="21"/>
      <c r="P75" s="25"/>
      <c r="Q75" s="24">
        <v>468</v>
      </c>
      <c r="R75" s="21" t="s">
        <v>25</v>
      </c>
      <c r="S75" s="30" t="str">
        <f t="shared" si="15"/>
        <v>U11B PR</v>
      </c>
      <c r="T75" s="21" t="s">
        <v>217</v>
      </c>
      <c r="U75" s="25" t="s">
        <v>193</v>
      </c>
      <c r="V75" s="24">
        <v>568</v>
      </c>
      <c r="W75" s="21"/>
      <c r="X75" s="30" t="str">
        <f t="shared" si="16"/>
        <v/>
      </c>
      <c r="Y75" s="21"/>
      <c r="Z75" s="25"/>
      <c r="AA75" s="24">
        <v>668</v>
      </c>
      <c r="AB75" s="21"/>
      <c r="AC75" s="30" t="str">
        <f t="shared" si="17"/>
        <v/>
      </c>
      <c r="AD75" s="21"/>
      <c r="AE75" s="25"/>
    </row>
    <row r="76" spans="2:31" x14ac:dyDescent="0.35">
      <c r="B76" s="29">
        <v>169</v>
      </c>
      <c r="C76" s="21" t="s">
        <v>25</v>
      </c>
      <c r="D76" s="30" t="str">
        <f t="shared" si="18"/>
        <v>U11B BAC</v>
      </c>
      <c r="E76" s="21" t="s">
        <v>141</v>
      </c>
      <c r="F76" s="25" t="s">
        <v>543</v>
      </c>
      <c r="G76" s="24">
        <v>269</v>
      </c>
      <c r="H76" s="21"/>
      <c r="I76" s="30" t="str">
        <f t="shared" si="13"/>
        <v/>
      </c>
      <c r="J76" s="21"/>
      <c r="K76" s="25"/>
      <c r="L76" s="24">
        <v>369</v>
      </c>
      <c r="M76" s="21"/>
      <c r="N76" s="30" t="str">
        <f t="shared" si="14"/>
        <v/>
      </c>
      <c r="O76" s="21"/>
      <c r="P76" s="25"/>
      <c r="Q76" s="24">
        <v>469</v>
      </c>
      <c r="R76" s="21" t="s">
        <v>25</v>
      </c>
      <c r="S76" s="30" t="str">
        <f t="shared" si="15"/>
        <v>U11B PR</v>
      </c>
      <c r="T76" s="21" t="s">
        <v>423</v>
      </c>
      <c r="U76" s="25" t="s">
        <v>425</v>
      </c>
      <c r="V76" s="24">
        <v>569</v>
      </c>
      <c r="W76" s="21"/>
      <c r="X76" s="30" t="str">
        <f t="shared" si="16"/>
        <v/>
      </c>
      <c r="Y76" s="21"/>
      <c r="Z76" s="25"/>
      <c r="AA76" s="24">
        <v>669</v>
      </c>
      <c r="AB76" s="21"/>
      <c r="AC76" s="30" t="str">
        <f t="shared" si="17"/>
        <v/>
      </c>
      <c r="AD76" s="21"/>
      <c r="AE76" s="25"/>
    </row>
    <row r="77" spans="2:31" x14ac:dyDescent="0.35">
      <c r="B77" s="24">
        <v>170</v>
      </c>
      <c r="C77" s="21"/>
      <c r="D77" s="30" t="str">
        <f t="shared" si="18"/>
        <v/>
      </c>
      <c r="E77" s="21"/>
      <c r="F77" s="25"/>
      <c r="G77" s="29">
        <v>270</v>
      </c>
      <c r="H77" s="21"/>
      <c r="I77" s="30" t="str">
        <f t="shared" si="13"/>
        <v/>
      </c>
      <c r="J77" s="21"/>
      <c r="K77" s="25"/>
      <c r="L77" s="29">
        <v>370</v>
      </c>
      <c r="M77" s="21"/>
      <c r="N77" s="30" t="str">
        <f t="shared" si="14"/>
        <v/>
      </c>
      <c r="O77" s="21"/>
      <c r="P77" s="25"/>
      <c r="Q77" s="29">
        <v>470</v>
      </c>
      <c r="R77" s="21" t="s">
        <v>25</v>
      </c>
      <c r="S77" s="30" t="str">
        <f t="shared" si="15"/>
        <v>U11B PR</v>
      </c>
      <c r="T77" s="21" t="s">
        <v>152</v>
      </c>
      <c r="U77" s="25" t="s">
        <v>454</v>
      </c>
      <c r="V77" s="29">
        <v>570</v>
      </c>
      <c r="W77" s="21"/>
      <c r="X77" s="30" t="str">
        <f t="shared" si="16"/>
        <v/>
      </c>
      <c r="Y77" s="21"/>
      <c r="Z77" s="25"/>
      <c r="AA77" s="29">
        <v>670</v>
      </c>
      <c r="AB77" s="21"/>
      <c r="AC77" s="30" t="str">
        <f t="shared" si="17"/>
        <v/>
      </c>
      <c r="AD77" s="21"/>
      <c r="AE77" s="25"/>
    </row>
    <row r="78" spans="2:31" x14ac:dyDescent="0.35">
      <c r="B78" s="29">
        <v>171</v>
      </c>
      <c r="C78" s="21"/>
      <c r="D78" s="30" t="str">
        <f t="shared" si="18"/>
        <v/>
      </c>
      <c r="E78" s="21"/>
      <c r="F78" s="25"/>
      <c r="G78" s="24">
        <v>271</v>
      </c>
      <c r="H78" s="21" t="s">
        <v>37</v>
      </c>
      <c r="I78" s="30" t="str">
        <f t="shared" si="13"/>
        <v>U15G DAC</v>
      </c>
      <c r="J78" s="21" t="s">
        <v>380</v>
      </c>
      <c r="K78" s="25" t="s">
        <v>381</v>
      </c>
      <c r="L78" s="24">
        <v>371</v>
      </c>
      <c r="M78" s="21"/>
      <c r="N78" s="30" t="str">
        <f t="shared" si="14"/>
        <v/>
      </c>
      <c r="O78" s="21"/>
      <c r="P78" s="25"/>
      <c r="Q78" s="24">
        <v>471</v>
      </c>
      <c r="R78" s="21" t="s">
        <v>25</v>
      </c>
      <c r="S78" s="30" t="str">
        <f t="shared" si="15"/>
        <v>U11B PR</v>
      </c>
      <c r="T78" s="21" t="s">
        <v>456</v>
      </c>
      <c r="U78" s="25" t="s">
        <v>445</v>
      </c>
      <c r="V78" s="24">
        <v>571</v>
      </c>
      <c r="W78" s="21"/>
      <c r="X78" s="30" t="str">
        <f t="shared" si="16"/>
        <v/>
      </c>
      <c r="Y78" s="21"/>
      <c r="Z78" s="25"/>
      <c r="AA78" s="24">
        <v>671</v>
      </c>
      <c r="AB78" s="21"/>
      <c r="AC78" s="30" t="str">
        <f t="shared" si="17"/>
        <v xml:space="preserve"> WAC</v>
      </c>
      <c r="AD78" s="21" t="s">
        <v>38</v>
      </c>
      <c r="AE78" s="25"/>
    </row>
    <row r="79" spans="2:31" x14ac:dyDescent="0.35">
      <c r="B79" s="24">
        <v>172</v>
      </c>
      <c r="C79" s="21"/>
      <c r="D79" s="30" t="str">
        <f t="shared" si="18"/>
        <v/>
      </c>
      <c r="E79" s="21"/>
      <c r="F79" s="25"/>
      <c r="G79" s="24">
        <v>272</v>
      </c>
      <c r="H79" s="21"/>
      <c r="I79" s="30" t="str">
        <f t="shared" si="13"/>
        <v/>
      </c>
      <c r="J79" s="21"/>
      <c r="K79" s="25"/>
      <c r="L79" s="24">
        <v>372</v>
      </c>
      <c r="M79" s="21"/>
      <c r="N79" s="30" t="str">
        <f t="shared" si="14"/>
        <v/>
      </c>
      <c r="O79" s="21"/>
      <c r="P79" s="25"/>
      <c r="Q79" s="24">
        <v>472</v>
      </c>
      <c r="R79" s="21" t="s">
        <v>25</v>
      </c>
      <c r="S79" s="30" t="str">
        <f t="shared" si="15"/>
        <v>U11B PR</v>
      </c>
      <c r="T79" s="21" t="s">
        <v>200</v>
      </c>
      <c r="U79" s="25" t="s">
        <v>457</v>
      </c>
      <c r="V79" s="24">
        <v>572</v>
      </c>
      <c r="W79" s="21"/>
      <c r="X79" s="30" t="str">
        <f t="shared" si="16"/>
        <v/>
      </c>
      <c r="Y79" s="21"/>
      <c r="Z79" s="25"/>
      <c r="AA79" s="24">
        <v>672</v>
      </c>
      <c r="AB79" s="21"/>
      <c r="AC79" s="30" t="str">
        <f t="shared" si="17"/>
        <v/>
      </c>
      <c r="AD79" s="21"/>
      <c r="AE79" s="25"/>
    </row>
    <row r="80" spans="2:31" x14ac:dyDescent="0.35">
      <c r="B80" s="29">
        <v>173</v>
      </c>
      <c r="C80" s="21"/>
      <c r="D80" s="30" t="str">
        <f t="shared" si="18"/>
        <v/>
      </c>
      <c r="E80" s="21"/>
      <c r="F80" s="25"/>
      <c r="G80" s="29">
        <v>273</v>
      </c>
      <c r="H80" s="21"/>
      <c r="I80" s="30" t="str">
        <f t="shared" si="13"/>
        <v/>
      </c>
      <c r="J80" s="21"/>
      <c r="K80" s="25"/>
      <c r="L80" s="29">
        <v>373</v>
      </c>
      <c r="M80" s="21"/>
      <c r="N80" s="30" t="str">
        <f t="shared" si="14"/>
        <v/>
      </c>
      <c r="O80" s="21"/>
      <c r="P80" s="25"/>
      <c r="Q80" s="29">
        <v>473</v>
      </c>
      <c r="R80" s="21" t="s">
        <v>25</v>
      </c>
      <c r="S80" s="30" t="str">
        <f t="shared" si="15"/>
        <v>U11B PR</v>
      </c>
      <c r="T80" s="21" t="s">
        <v>458</v>
      </c>
      <c r="U80" s="25" t="s">
        <v>452</v>
      </c>
      <c r="V80" s="29">
        <v>573</v>
      </c>
      <c r="W80" s="21"/>
      <c r="X80" s="30" t="str">
        <f t="shared" si="16"/>
        <v/>
      </c>
      <c r="Y80" s="21"/>
      <c r="Z80" s="25"/>
      <c r="AA80" s="29">
        <v>673</v>
      </c>
      <c r="AB80" s="21"/>
      <c r="AC80" s="30" t="str">
        <f t="shared" si="17"/>
        <v/>
      </c>
      <c r="AD80" s="21"/>
      <c r="AE80" s="25"/>
    </row>
    <row r="81" spans="2:31" x14ac:dyDescent="0.35">
      <c r="B81" s="24">
        <v>174</v>
      </c>
      <c r="C81" s="21"/>
      <c r="D81" s="30" t="str">
        <f t="shared" si="18"/>
        <v/>
      </c>
      <c r="E81" s="21"/>
      <c r="F81" s="25"/>
      <c r="G81" s="24">
        <v>274</v>
      </c>
      <c r="H81" s="21"/>
      <c r="I81" s="30" t="str">
        <f t="shared" si="13"/>
        <v/>
      </c>
      <c r="J81" s="21"/>
      <c r="K81" s="25"/>
      <c r="L81" s="24">
        <v>374</v>
      </c>
      <c r="M81" s="21"/>
      <c r="N81" s="30" t="str">
        <f t="shared" si="14"/>
        <v/>
      </c>
      <c r="O81" s="21"/>
      <c r="P81" s="25"/>
      <c r="Q81" s="24">
        <v>474</v>
      </c>
      <c r="R81" s="21" t="s">
        <v>25</v>
      </c>
      <c r="S81" s="30" t="str">
        <f t="shared" si="15"/>
        <v>U11B PR</v>
      </c>
      <c r="T81" s="21" t="s">
        <v>111</v>
      </c>
      <c r="U81" s="25" t="s">
        <v>459</v>
      </c>
      <c r="V81" s="24">
        <v>574</v>
      </c>
      <c r="W81" s="21"/>
      <c r="X81" s="30" t="str">
        <f t="shared" si="16"/>
        <v/>
      </c>
      <c r="Y81" s="21"/>
      <c r="Z81" s="25"/>
      <c r="AA81" s="24">
        <v>674</v>
      </c>
      <c r="AB81" s="21"/>
      <c r="AC81" s="30" t="str">
        <f t="shared" si="17"/>
        <v/>
      </c>
      <c r="AD81" s="21"/>
      <c r="AE81" s="25"/>
    </row>
    <row r="82" spans="2:31" x14ac:dyDescent="0.35">
      <c r="B82" s="29">
        <v>175</v>
      </c>
      <c r="C82" s="21"/>
      <c r="D82" s="30" t="str">
        <f t="shared" si="18"/>
        <v/>
      </c>
      <c r="E82" s="21"/>
      <c r="F82" s="25"/>
      <c r="G82" s="24">
        <v>275</v>
      </c>
      <c r="H82" s="21"/>
      <c r="I82" s="30" t="str">
        <f t="shared" si="13"/>
        <v/>
      </c>
      <c r="J82" s="21"/>
      <c r="K82" s="25"/>
      <c r="L82" s="24">
        <v>375</v>
      </c>
      <c r="M82" s="21"/>
      <c r="N82" s="30" t="str">
        <f t="shared" si="14"/>
        <v/>
      </c>
      <c r="O82" s="21"/>
      <c r="P82" s="25"/>
      <c r="Q82" s="24">
        <v>475</v>
      </c>
      <c r="R82" s="21" t="s">
        <v>25</v>
      </c>
      <c r="S82" s="30" t="str">
        <f t="shared" ref="S82:S85" si="19">IF(COUNTIF(T82,"*"),R82&amp;" "&amp;Q$6,"")</f>
        <v>U11B PR</v>
      </c>
      <c r="T82" s="21" t="s">
        <v>460</v>
      </c>
      <c r="U82" s="25" t="s">
        <v>461</v>
      </c>
      <c r="V82" s="24">
        <v>575</v>
      </c>
      <c r="W82" s="21"/>
      <c r="X82" s="30" t="str">
        <f t="shared" si="16"/>
        <v/>
      </c>
      <c r="Y82" s="21"/>
      <c r="Z82" s="25"/>
      <c r="AA82" s="24">
        <v>675</v>
      </c>
      <c r="AB82" s="21"/>
      <c r="AC82" s="30" t="str">
        <f t="shared" si="17"/>
        <v/>
      </c>
      <c r="AD82" s="21"/>
      <c r="AE82" s="25"/>
    </row>
    <row r="83" spans="2:31" x14ac:dyDescent="0.35">
      <c r="B83" s="24">
        <v>176</v>
      </c>
      <c r="C83" s="21"/>
      <c r="D83" s="30" t="str">
        <f t="shared" si="18"/>
        <v/>
      </c>
      <c r="E83" s="21"/>
      <c r="F83" s="25"/>
      <c r="G83" s="29">
        <v>276</v>
      </c>
      <c r="H83" s="21"/>
      <c r="I83" s="30" t="str">
        <f t="shared" si="13"/>
        <v/>
      </c>
      <c r="J83" s="21"/>
      <c r="K83" s="25"/>
      <c r="L83" s="29">
        <v>376</v>
      </c>
      <c r="M83" s="21"/>
      <c r="N83" s="30" t="str">
        <f t="shared" si="14"/>
        <v/>
      </c>
      <c r="O83" s="21"/>
      <c r="P83" s="25"/>
      <c r="Q83" s="29">
        <v>476</v>
      </c>
      <c r="R83" s="21" t="s">
        <v>25</v>
      </c>
      <c r="S83" s="30" t="str">
        <f t="shared" si="19"/>
        <v>U11B PR</v>
      </c>
      <c r="T83" s="21" t="s">
        <v>462</v>
      </c>
      <c r="U83" s="25" t="s">
        <v>454</v>
      </c>
      <c r="V83" s="29">
        <v>576</v>
      </c>
      <c r="W83" s="21"/>
      <c r="X83" s="30" t="str">
        <f t="shared" si="16"/>
        <v/>
      </c>
      <c r="Y83" s="21"/>
      <c r="Z83" s="25"/>
      <c r="AA83" s="29">
        <v>676</v>
      </c>
      <c r="AB83" s="21"/>
      <c r="AC83" s="30" t="str">
        <f t="shared" si="17"/>
        <v/>
      </c>
      <c r="AD83" s="21"/>
      <c r="AE83" s="25"/>
    </row>
    <row r="84" spans="2:31" x14ac:dyDescent="0.35">
      <c r="B84" s="29">
        <v>177</v>
      </c>
      <c r="C84" s="21"/>
      <c r="D84" s="30" t="str">
        <f t="shared" si="18"/>
        <v/>
      </c>
      <c r="E84" s="21"/>
      <c r="F84" s="25"/>
      <c r="G84" s="24">
        <v>277</v>
      </c>
      <c r="H84" s="21"/>
      <c r="I84" s="30" t="str">
        <f t="shared" si="13"/>
        <v/>
      </c>
      <c r="J84" s="21"/>
      <c r="K84" s="25"/>
      <c r="L84" s="24">
        <v>377</v>
      </c>
      <c r="M84" s="21"/>
      <c r="N84" s="30" t="str">
        <f t="shared" si="14"/>
        <v/>
      </c>
      <c r="O84" s="21"/>
      <c r="P84" s="25"/>
      <c r="Q84" s="24">
        <v>477</v>
      </c>
      <c r="R84" s="21" t="s">
        <v>25</v>
      </c>
      <c r="S84" s="30" t="str">
        <f t="shared" si="19"/>
        <v>U11B PR</v>
      </c>
      <c r="T84" s="21" t="s">
        <v>463</v>
      </c>
      <c r="U84" s="25" t="s">
        <v>464</v>
      </c>
      <c r="V84" s="24">
        <v>577</v>
      </c>
      <c r="W84" s="21"/>
      <c r="X84" s="30" t="str">
        <f t="shared" si="16"/>
        <v/>
      </c>
      <c r="Y84" s="21"/>
      <c r="Z84" s="25"/>
      <c r="AA84" s="24">
        <v>677</v>
      </c>
      <c r="AB84" s="21"/>
      <c r="AC84" s="30" t="str">
        <f t="shared" si="17"/>
        <v/>
      </c>
      <c r="AD84" s="21"/>
      <c r="AE84" s="25"/>
    </row>
    <row r="85" spans="2:31" x14ac:dyDescent="0.35">
      <c r="B85" s="24">
        <v>178</v>
      </c>
      <c r="C85" s="21"/>
      <c r="D85" s="30" t="str">
        <f t="shared" si="18"/>
        <v/>
      </c>
      <c r="E85" s="21"/>
      <c r="F85" s="25"/>
      <c r="G85" s="24">
        <v>278</v>
      </c>
      <c r="H85" s="21"/>
      <c r="I85" s="30" t="str">
        <f t="shared" si="13"/>
        <v/>
      </c>
      <c r="J85" s="21"/>
      <c r="K85" s="25"/>
      <c r="L85" s="24">
        <v>378</v>
      </c>
      <c r="M85" s="21"/>
      <c r="N85" s="30" t="str">
        <f t="shared" si="14"/>
        <v/>
      </c>
      <c r="O85" s="21"/>
      <c r="P85" s="25"/>
      <c r="Q85" s="24">
        <v>478</v>
      </c>
      <c r="R85" s="21" t="s">
        <v>25</v>
      </c>
      <c r="S85" s="30" t="str">
        <f t="shared" si="19"/>
        <v>U11B PR</v>
      </c>
      <c r="T85" s="21" t="s">
        <v>465</v>
      </c>
      <c r="U85" s="25" t="s">
        <v>466</v>
      </c>
      <c r="V85" s="24">
        <v>578</v>
      </c>
      <c r="W85" s="21"/>
      <c r="X85" s="30" t="str">
        <f t="shared" si="16"/>
        <v/>
      </c>
      <c r="Y85" s="21"/>
      <c r="Z85" s="25"/>
      <c r="AA85" s="24">
        <v>678</v>
      </c>
      <c r="AB85" s="21"/>
      <c r="AC85" s="30" t="str">
        <f t="shared" si="17"/>
        <v/>
      </c>
      <c r="AD85" s="21"/>
      <c r="AE85" s="25"/>
    </row>
    <row r="86" spans="2:31" x14ac:dyDescent="0.35">
      <c r="B86" s="29">
        <v>179</v>
      </c>
      <c r="C86" s="21"/>
      <c r="D86" s="30" t="str">
        <f t="shared" si="18"/>
        <v/>
      </c>
      <c r="E86" s="21"/>
      <c r="F86" s="25"/>
      <c r="G86" s="29">
        <v>279</v>
      </c>
      <c r="H86" s="21"/>
      <c r="I86" s="30" t="str">
        <f t="shared" si="13"/>
        <v/>
      </c>
      <c r="J86" s="21"/>
      <c r="K86" s="25"/>
      <c r="L86" s="29">
        <v>379</v>
      </c>
      <c r="M86" s="21"/>
      <c r="N86" s="30" t="str">
        <f t="shared" si="14"/>
        <v/>
      </c>
      <c r="O86" s="21"/>
      <c r="P86" s="25"/>
      <c r="Q86" s="29">
        <v>479</v>
      </c>
      <c r="R86" s="21" t="s">
        <v>25</v>
      </c>
      <c r="S86" s="30" t="str">
        <f t="shared" ref="S86" si="20">IF(COUNTIF(T86,"*"),R86&amp;" "&amp;Q$6,"")</f>
        <v>U11B PR</v>
      </c>
      <c r="T86" s="21" t="s">
        <v>467</v>
      </c>
      <c r="U86" s="25" t="s">
        <v>468</v>
      </c>
      <c r="V86" s="29">
        <v>579</v>
      </c>
      <c r="W86" s="21"/>
      <c r="X86" s="30" t="str">
        <f t="shared" si="16"/>
        <v/>
      </c>
      <c r="Y86" s="21"/>
      <c r="Z86" s="25"/>
      <c r="AA86" s="29">
        <v>679</v>
      </c>
      <c r="AB86" s="21"/>
      <c r="AC86" s="30" t="str">
        <f t="shared" si="17"/>
        <v/>
      </c>
      <c r="AD86" s="21"/>
      <c r="AE86" s="25"/>
    </row>
    <row r="87" spans="2:31" x14ac:dyDescent="0.35">
      <c r="B87" s="24">
        <v>180</v>
      </c>
      <c r="C87" s="21" t="s">
        <v>38</v>
      </c>
      <c r="D87" s="30" t="str">
        <f t="shared" si="18"/>
        <v>U15B BAC</v>
      </c>
      <c r="E87" s="21" t="s">
        <v>442</v>
      </c>
      <c r="F87" s="25" t="s">
        <v>443</v>
      </c>
      <c r="G87" s="24">
        <v>280</v>
      </c>
      <c r="H87" s="21"/>
      <c r="I87" s="30" t="str">
        <f t="shared" si="13"/>
        <v/>
      </c>
      <c r="J87" s="21"/>
      <c r="K87" s="25"/>
      <c r="L87" s="24">
        <v>380</v>
      </c>
      <c r="M87" s="21"/>
      <c r="N87" s="30" t="str">
        <f t="shared" si="14"/>
        <v/>
      </c>
      <c r="O87" s="21"/>
      <c r="P87" s="25"/>
      <c r="Q87" s="24">
        <v>480</v>
      </c>
      <c r="R87" s="21" t="s">
        <v>25</v>
      </c>
      <c r="S87" s="30" t="str">
        <f t="shared" ref="S87" si="21">IF(COUNTIF(T87,"*"),R87&amp;" "&amp;Q$6,"")</f>
        <v>U11B PR</v>
      </c>
      <c r="T87" s="21" t="s">
        <v>500</v>
      </c>
      <c r="U87" s="25" t="s">
        <v>501</v>
      </c>
      <c r="V87" s="24">
        <v>580</v>
      </c>
      <c r="W87" s="21"/>
      <c r="X87" s="30" t="str">
        <f t="shared" si="16"/>
        <v/>
      </c>
      <c r="Y87" s="21"/>
      <c r="Z87" s="25"/>
      <c r="AA87" s="24">
        <v>680</v>
      </c>
      <c r="AB87" s="21" t="s">
        <v>38</v>
      </c>
      <c r="AC87" s="30" t="str">
        <f t="shared" si="17"/>
        <v>U15B WAC</v>
      </c>
      <c r="AD87" s="21" t="s">
        <v>429</v>
      </c>
      <c r="AE87" s="25" t="s">
        <v>448</v>
      </c>
    </row>
    <row r="88" spans="2:31" x14ac:dyDescent="0.35">
      <c r="B88" s="29">
        <v>181</v>
      </c>
      <c r="C88" s="21"/>
      <c r="D88" s="30" t="str">
        <f t="shared" si="18"/>
        <v/>
      </c>
      <c r="E88" s="21"/>
      <c r="F88" s="25"/>
      <c r="G88" s="24">
        <v>281</v>
      </c>
      <c r="H88" s="21"/>
      <c r="I88" s="30" t="str">
        <f t="shared" si="13"/>
        <v/>
      </c>
      <c r="J88" s="21"/>
      <c r="K88" s="25"/>
      <c r="L88" s="24">
        <v>381</v>
      </c>
      <c r="M88" s="21"/>
      <c r="N88" s="30" t="str">
        <f t="shared" si="14"/>
        <v/>
      </c>
      <c r="O88" s="21"/>
      <c r="P88" s="25"/>
      <c r="Q88" s="24">
        <v>481</v>
      </c>
      <c r="R88" s="21" t="s">
        <v>38</v>
      </c>
      <c r="S88" s="30" t="str">
        <f t="shared" si="15"/>
        <v>U15B PR</v>
      </c>
      <c r="T88" s="21" t="s">
        <v>218</v>
      </c>
      <c r="U88" s="25" t="s">
        <v>219</v>
      </c>
      <c r="V88" s="24">
        <v>581</v>
      </c>
      <c r="W88" s="21"/>
      <c r="X88" s="30" t="str">
        <f t="shared" si="16"/>
        <v/>
      </c>
      <c r="Y88" s="21"/>
      <c r="Z88" s="25"/>
      <c r="AA88" s="24">
        <v>681</v>
      </c>
      <c r="AB88" s="21" t="s">
        <v>38</v>
      </c>
      <c r="AC88" s="30" t="str">
        <f t="shared" si="17"/>
        <v>U15B WAC</v>
      </c>
      <c r="AD88" s="21" t="s">
        <v>430</v>
      </c>
      <c r="AE88" s="25" t="s">
        <v>431</v>
      </c>
    </row>
    <row r="89" spans="2:31" x14ac:dyDescent="0.35">
      <c r="B89" s="24">
        <v>182</v>
      </c>
      <c r="C89" s="21"/>
      <c r="D89" s="30" t="str">
        <f t="shared" si="18"/>
        <v/>
      </c>
      <c r="E89" s="21"/>
      <c r="F89" s="25"/>
      <c r="G89" s="29">
        <v>282</v>
      </c>
      <c r="H89" s="21"/>
      <c r="I89" s="30" t="str">
        <f t="shared" si="13"/>
        <v/>
      </c>
      <c r="J89" s="21"/>
      <c r="K89" s="25"/>
      <c r="L89" s="29">
        <v>382</v>
      </c>
      <c r="M89" s="21"/>
      <c r="N89" s="30" t="str">
        <f t="shared" si="14"/>
        <v/>
      </c>
      <c r="O89" s="21"/>
      <c r="P89" s="25"/>
      <c r="Q89" s="29">
        <v>482</v>
      </c>
      <c r="R89" s="21" t="s">
        <v>38</v>
      </c>
      <c r="S89" s="30" t="str">
        <f t="shared" si="15"/>
        <v>U15B PR</v>
      </c>
      <c r="T89" s="21" t="s">
        <v>141</v>
      </c>
      <c r="U89" s="25" t="s">
        <v>208</v>
      </c>
      <c r="V89" s="29">
        <v>582</v>
      </c>
      <c r="W89" s="21"/>
      <c r="X89" s="30" t="str">
        <f t="shared" si="16"/>
        <v/>
      </c>
      <c r="Y89" s="21"/>
      <c r="Z89" s="25"/>
      <c r="AA89" s="29">
        <v>682</v>
      </c>
      <c r="AB89" s="21" t="s">
        <v>38</v>
      </c>
      <c r="AC89" s="30" t="str">
        <f t="shared" si="17"/>
        <v>U15B WAC</v>
      </c>
      <c r="AD89" s="21" t="s">
        <v>265</v>
      </c>
      <c r="AE89" s="25" t="s">
        <v>432</v>
      </c>
    </row>
    <row r="90" spans="2:31" x14ac:dyDescent="0.35">
      <c r="B90" s="29">
        <v>183</v>
      </c>
      <c r="C90" s="21"/>
      <c r="D90" s="30" t="str">
        <f t="shared" si="18"/>
        <v/>
      </c>
      <c r="E90" s="21"/>
      <c r="F90" s="25"/>
      <c r="G90" s="24">
        <v>283</v>
      </c>
      <c r="H90" s="21"/>
      <c r="I90" s="30" t="str">
        <f t="shared" si="13"/>
        <v/>
      </c>
      <c r="J90" s="21"/>
      <c r="K90" s="25"/>
      <c r="L90" s="24">
        <v>383</v>
      </c>
      <c r="M90" s="21"/>
      <c r="N90" s="30" t="str">
        <f t="shared" si="14"/>
        <v/>
      </c>
      <c r="O90" s="21"/>
      <c r="P90" s="25"/>
      <c r="Q90" s="24">
        <v>483</v>
      </c>
      <c r="R90" s="21" t="s">
        <v>38</v>
      </c>
      <c r="S90" s="30" t="str">
        <f t="shared" si="15"/>
        <v>U15B PR</v>
      </c>
      <c r="T90" s="21" t="s">
        <v>156</v>
      </c>
      <c r="U90" s="25" t="s">
        <v>157</v>
      </c>
      <c r="V90" s="24">
        <v>583</v>
      </c>
      <c r="W90" s="21"/>
      <c r="X90" s="30" t="str">
        <f t="shared" si="16"/>
        <v/>
      </c>
      <c r="Y90" s="21"/>
      <c r="Z90" s="25"/>
      <c r="AA90" s="24">
        <v>683</v>
      </c>
      <c r="AB90" s="21" t="s">
        <v>38</v>
      </c>
      <c r="AC90" s="30" t="str">
        <f t="shared" si="17"/>
        <v>U15B WAC</v>
      </c>
      <c r="AD90" s="21" t="s">
        <v>433</v>
      </c>
      <c r="AE90" s="25" t="s">
        <v>304</v>
      </c>
    </row>
    <row r="91" spans="2:31" x14ac:dyDescent="0.35">
      <c r="B91" s="24">
        <v>184</v>
      </c>
      <c r="C91" s="21"/>
      <c r="D91" s="30" t="str">
        <f t="shared" si="18"/>
        <v/>
      </c>
      <c r="E91" s="21"/>
      <c r="F91" s="25"/>
      <c r="G91" s="24">
        <v>284</v>
      </c>
      <c r="H91" s="21"/>
      <c r="I91" s="30" t="str">
        <f t="shared" si="13"/>
        <v/>
      </c>
      <c r="J91" s="21"/>
      <c r="K91" s="25"/>
      <c r="L91" s="24">
        <v>384</v>
      </c>
      <c r="M91" s="21"/>
      <c r="N91" s="30" t="str">
        <f t="shared" si="14"/>
        <v/>
      </c>
      <c r="O91" s="21"/>
      <c r="P91" s="25"/>
      <c r="Q91" s="24">
        <v>484</v>
      </c>
      <c r="R91" s="21" t="s">
        <v>38</v>
      </c>
      <c r="S91" s="30" t="str">
        <f t="shared" si="15"/>
        <v>U15B PR</v>
      </c>
      <c r="T91" s="21" t="s">
        <v>220</v>
      </c>
      <c r="U91" s="25" t="s">
        <v>221</v>
      </c>
      <c r="V91" s="24">
        <v>584</v>
      </c>
      <c r="W91" s="21"/>
      <c r="X91" s="30" t="str">
        <f t="shared" si="16"/>
        <v/>
      </c>
      <c r="Y91" s="21"/>
      <c r="Z91" s="25"/>
      <c r="AA91" s="24">
        <v>684</v>
      </c>
      <c r="AB91" s="21" t="s">
        <v>37</v>
      </c>
      <c r="AC91" s="30" t="str">
        <f t="shared" si="17"/>
        <v>U15G WAC</v>
      </c>
      <c r="AD91" s="21" t="s">
        <v>434</v>
      </c>
      <c r="AE91" s="25" t="s">
        <v>435</v>
      </c>
    </row>
    <row r="92" spans="2:31" ht="15" thickBot="1" x14ac:dyDescent="0.4">
      <c r="B92" s="29">
        <v>185</v>
      </c>
      <c r="C92" s="21"/>
      <c r="D92" s="30" t="str">
        <f t="shared" si="18"/>
        <v/>
      </c>
      <c r="E92" s="21"/>
      <c r="F92" s="25"/>
      <c r="G92" s="29">
        <v>285</v>
      </c>
      <c r="H92" s="21"/>
      <c r="I92" s="30" t="str">
        <f t="shared" si="13"/>
        <v/>
      </c>
      <c r="J92" s="21"/>
      <c r="K92" s="25"/>
      <c r="L92" s="29">
        <v>385</v>
      </c>
      <c r="M92" s="21"/>
      <c r="N92" s="30" t="str">
        <f t="shared" si="14"/>
        <v/>
      </c>
      <c r="O92" s="21"/>
      <c r="P92" s="25"/>
      <c r="Q92" s="29">
        <v>485</v>
      </c>
      <c r="R92" s="21" t="s">
        <v>38</v>
      </c>
      <c r="S92" s="30" t="str">
        <f t="shared" si="15"/>
        <v>U15B PR</v>
      </c>
      <c r="T92" s="21" t="s">
        <v>222</v>
      </c>
      <c r="U92" s="25" t="s">
        <v>223</v>
      </c>
      <c r="V92" s="29">
        <v>585</v>
      </c>
      <c r="W92" s="21"/>
      <c r="X92" s="30" t="str">
        <f t="shared" si="16"/>
        <v/>
      </c>
      <c r="Y92" s="21"/>
      <c r="Z92" s="25"/>
      <c r="AA92" s="29">
        <v>685</v>
      </c>
      <c r="AB92" s="21" t="s">
        <v>37</v>
      </c>
      <c r="AC92" s="30" t="str">
        <f t="shared" si="17"/>
        <v>U15G WAC</v>
      </c>
      <c r="AD92" s="27" t="s">
        <v>436</v>
      </c>
      <c r="AE92" s="28" t="s">
        <v>437</v>
      </c>
    </row>
    <row r="93" spans="2:31" x14ac:dyDescent="0.35">
      <c r="B93" s="24">
        <v>186</v>
      </c>
      <c r="C93" s="21"/>
      <c r="D93" s="30" t="str">
        <f t="shared" si="18"/>
        <v/>
      </c>
      <c r="E93" s="21"/>
      <c r="F93" s="25"/>
      <c r="G93" s="24">
        <v>286</v>
      </c>
      <c r="H93" s="21"/>
      <c r="I93" s="30" t="str">
        <f t="shared" si="13"/>
        <v/>
      </c>
      <c r="J93" s="21"/>
      <c r="K93" s="25"/>
      <c r="L93" s="24">
        <v>386</v>
      </c>
      <c r="M93" s="21"/>
      <c r="N93" s="30" t="str">
        <f t="shared" si="14"/>
        <v/>
      </c>
      <c r="O93" s="21"/>
      <c r="P93" s="25"/>
      <c r="Q93" s="24">
        <v>486</v>
      </c>
      <c r="R93" s="21" t="s">
        <v>38</v>
      </c>
      <c r="S93" s="30" t="str">
        <f t="shared" si="15"/>
        <v>U15B PR</v>
      </c>
      <c r="T93" s="21" t="s">
        <v>113</v>
      </c>
      <c r="U93" s="25" t="s">
        <v>208</v>
      </c>
      <c r="V93" s="24">
        <v>586</v>
      </c>
      <c r="W93" s="21"/>
      <c r="X93" s="30" t="str">
        <f t="shared" si="16"/>
        <v/>
      </c>
      <c r="Y93" s="21"/>
      <c r="Z93" s="25"/>
      <c r="AA93" s="24">
        <v>686</v>
      </c>
      <c r="AB93" s="21"/>
      <c r="AC93" s="30" t="str">
        <f t="shared" si="17"/>
        <v/>
      </c>
      <c r="AD93" s="21"/>
      <c r="AE93" s="25"/>
    </row>
    <row r="94" spans="2:31" x14ac:dyDescent="0.35">
      <c r="B94" s="29">
        <v>187</v>
      </c>
      <c r="C94" s="21"/>
      <c r="D94" s="30" t="str">
        <f t="shared" si="18"/>
        <v/>
      </c>
      <c r="E94" s="21"/>
      <c r="F94" s="25"/>
      <c r="G94" s="24">
        <v>287</v>
      </c>
      <c r="H94" s="21"/>
      <c r="I94" s="30" t="str">
        <f t="shared" si="13"/>
        <v/>
      </c>
      <c r="J94" s="21"/>
      <c r="K94" s="25"/>
      <c r="L94" s="24">
        <v>387</v>
      </c>
      <c r="M94" s="21" t="s">
        <v>37</v>
      </c>
      <c r="N94" s="30" t="s">
        <v>481</v>
      </c>
      <c r="O94" s="21" t="s">
        <v>380</v>
      </c>
      <c r="P94" s="25" t="s">
        <v>381</v>
      </c>
      <c r="Q94" s="24">
        <v>487</v>
      </c>
      <c r="R94" s="21" t="s">
        <v>37</v>
      </c>
      <c r="S94" s="30" t="str">
        <f t="shared" si="15"/>
        <v>U15G PR</v>
      </c>
      <c r="T94" s="21" t="s">
        <v>154</v>
      </c>
      <c r="U94" s="25" t="s">
        <v>155</v>
      </c>
      <c r="V94" s="24">
        <v>587</v>
      </c>
      <c r="W94" s="21"/>
      <c r="X94" s="30" t="str">
        <f t="shared" si="16"/>
        <v/>
      </c>
      <c r="Y94" s="21"/>
      <c r="Z94" s="25"/>
      <c r="AA94" s="24">
        <v>687</v>
      </c>
      <c r="AB94" s="21"/>
      <c r="AC94" s="30" t="str">
        <f t="shared" si="17"/>
        <v/>
      </c>
      <c r="AD94" s="21"/>
      <c r="AE94" s="25"/>
    </row>
    <row r="95" spans="2:31" x14ac:dyDescent="0.35">
      <c r="B95" s="24">
        <v>188</v>
      </c>
      <c r="C95" s="21"/>
      <c r="D95" s="30" t="str">
        <f t="shared" si="18"/>
        <v/>
      </c>
      <c r="E95" s="21"/>
      <c r="F95" s="25"/>
      <c r="G95" s="29">
        <v>288</v>
      </c>
      <c r="H95" s="21"/>
      <c r="I95" s="30" t="str">
        <f t="shared" si="13"/>
        <v/>
      </c>
      <c r="J95" s="21"/>
      <c r="K95" s="25"/>
      <c r="L95" s="29">
        <v>388</v>
      </c>
      <c r="M95" s="21"/>
      <c r="N95" s="30" t="str">
        <f t="shared" si="14"/>
        <v/>
      </c>
      <c r="O95" s="21"/>
      <c r="P95" s="25"/>
      <c r="Q95" s="29">
        <v>488</v>
      </c>
      <c r="R95" s="21" t="s">
        <v>37</v>
      </c>
      <c r="S95" s="30" t="str">
        <f t="shared" si="15"/>
        <v>U15G PR</v>
      </c>
      <c r="T95" s="21" t="s">
        <v>146</v>
      </c>
      <c r="U95" s="25" t="s">
        <v>224</v>
      </c>
      <c r="V95" s="29">
        <v>588</v>
      </c>
      <c r="W95" s="21"/>
      <c r="X95" s="30" t="str">
        <f t="shared" si="16"/>
        <v/>
      </c>
      <c r="Y95" s="21"/>
      <c r="Z95" s="25"/>
      <c r="AA95" s="29">
        <v>688</v>
      </c>
      <c r="AB95" s="21"/>
      <c r="AC95" s="30" t="str">
        <f t="shared" si="17"/>
        <v/>
      </c>
      <c r="AD95" s="21"/>
      <c r="AE95" s="25"/>
    </row>
    <row r="96" spans="2:31" x14ac:dyDescent="0.35">
      <c r="B96" s="29">
        <v>189</v>
      </c>
      <c r="C96" s="21"/>
      <c r="D96" s="30" t="str">
        <f t="shared" si="18"/>
        <v/>
      </c>
      <c r="E96" s="21"/>
      <c r="F96" s="25"/>
      <c r="G96" s="24">
        <v>289</v>
      </c>
      <c r="H96" s="21"/>
      <c r="I96" s="30" t="str">
        <f t="shared" si="13"/>
        <v/>
      </c>
      <c r="J96" s="21"/>
      <c r="K96" s="25"/>
      <c r="L96" s="24">
        <v>389</v>
      </c>
      <c r="M96" s="21"/>
      <c r="N96" s="30" t="str">
        <f t="shared" si="14"/>
        <v/>
      </c>
      <c r="O96" s="21"/>
      <c r="P96" s="25"/>
      <c r="Q96" s="24">
        <v>489</v>
      </c>
      <c r="R96" s="21" t="s">
        <v>37</v>
      </c>
      <c r="S96" s="30" t="str">
        <f t="shared" si="15"/>
        <v>U15G PR</v>
      </c>
      <c r="T96" s="21" t="s">
        <v>148</v>
      </c>
      <c r="U96" s="25" t="s">
        <v>149</v>
      </c>
      <c r="V96" s="24">
        <v>589</v>
      </c>
      <c r="W96" s="21"/>
      <c r="X96" s="30" t="str">
        <f t="shared" si="16"/>
        <v/>
      </c>
      <c r="Y96" s="21"/>
      <c r="Z96" s="25"/>
      <c r="AA96" s="24">
        <v>689</v>
      </c>
      <c r="AB96" s="21"/>
      <c r="AC96" s="30" t="str">
        <f t="shared" si="17"/>
        <v/>
      </c>
      <c r="AD96" s="21"/>
      <c r="AE96" s="25"/>
    </row>
    <row r="97" spans="2:31" x14ac:dyDescent="0.35">
      <c r="B97" s="24">
        <v>190</v>
      </c>
      <c r="C97" s="21"/>
      <c r="D97" s="30" t="str">
        <f t="shared" si="18"/>
        <v/>
      </c>
      <c r="E97" s="21"/>
      <c r="F97" s="25"/>
      <c r="G97" s="24">
        <v>290</v>
      </c>
      <c r="H97" s="21"/>
      <c r="I97" s="30" t="str">
        <f t="shared" si="13"/>
        <v/>
      </c>
      <c r="J97" s="21"/>
      <c r="K97" s="25"/>
      <c r="L97" s="24">
        <v>390</v>
      </c>
      <c r="M97" s="21"/>
      <c r="N97" s="30" t="str">
        <f t="shared" si="14"/>
        <v/>
      </c>
      <c r="O97" s="21"/>
      <c r="P97" s="25"/>
      <c r="Q97" s="24">
        <v>490</v>
      </c>
      <c r="R97" s="21" t="s">
        <v>37</v>
      </c>
      <c r="S97" s="30" t="str">
        <f t="shared" si="15"/>
        <v>U15G PR</v>
      </c>
      <c r="T97" s="21" t="s">
        <v>225</v>
      </c>
      <c r="U97" s="25" t="s">
        <v>150</v>
      </c>
      <c r="V97" s="24">
        <v>590</v>
      </c>
      <c r="W97" s="21"/>
      <c r="X97" s="30" t="str">
        <f t="shared" si="16"/>
        <v/>
      </c>
      <c r="Y97" s="21"/>
      <c r="Z97" s="25"/>
      <c r="AA97" s="24">
        <v>690</v>
      </c>
      <c r="AB97" s="21"/>
      <c r="AC97" s="30" t="str">
        <f t="shared" si="17"/>
        <v/>
      </c>
      <c r="AD97" s="21"/>
      <c r="AE97" s="25"/>
    </row>
    <row r="98" spans="2:31" x14ac:dyDescent="0.35">
      <c r="B98" s="29">
        <v>191</v>
      </c>
      <c r="C98" s="21"/>
      <c r="D98" s="30" t="str">
        <f t="shared" si="18"/>
        <v/>
      </c>
      <c r="E98" s="21"/>
      <c r="F98" s="25"/>
      <c r="G98" s="29">
        <v>291</v>
      </c>
      <c r="H98" s="21"/>
      <c r="I98" s="30" t="str">
        <f t="shared" si="13"/>
        <v/>
      </c>
      <c r="J98" s="21"/>
      <c r="K98" s="25"/>
      <c r="L98" s="29">
        <v>391</v>
      </c>
      <c r="M98" s="21"/>
      <c r="N98" s="30" t="str">
        <f t="shared" si="14"/>
        <v/>
      </c>
      <c r="O98" s="21"/>
      <c r="P98" s="25"/>
      <c r="Q98" s="29">
        <v>491</v>
      </c>
      <c r="R98" s="21" t="s">
        <v>37</v>
      </c>
      <c r="S98" s="30" t="str">
        <f t="shared" si="15"/>
        <v>U15G PR</v>
      </c>
      <c r="T98" s="21" t="s">
        <v>151</v>
      </c>
      <c r="U98" s="25" t="s">
        <v>153</v>
      </c>
      <c r="V98" s="29">
        <v>591</v>
      </c>
      <c r="W98" s="21"/>
      <c r="X98" s="30" t="str">
        <f t="shared" si="16"/>
        <v/>
      </c>
      <c r="Y98" s="21"/>
      <c r="Z98" s="25"/>
      <c r="AA98" s="29">
        <v>691</v>
      </c>
      <c r="AB98" s="21"/>
      <c r="AC98" s="30" t="str">
        <f t="shared" si="17"/>
        <v/>
      </c>
      <c r="AD98" s="21"/>
      <c r="AE98" s="25"/>
    </row>
    <row r="99" spans="2:31" x14ac:dyDescent="0.35">
      <c r="B99" s="24">
        <v>192</v>
      </c>
      <c r="C99" s="21"/>
      <c r="D99" s="30" t="str">
        <f t="shared" si="18"/>
        <v/>
      </c>
      <c r="E99" s="21"/>
      <c r="F99" s="25"/>
      <c r="G99" s="24">
        <v>292</v>
      </c>
      <c r="H99" s="21"/>
      <c r="I99" s="30" t="str">
        <f t="shared" si="13"/>
        <v/>
      </c>
      <c r="J99" s="21"/>
      <c r="K99" s="25"/>
      <c r="L99" s="24">
        <v>392</v>
      </c>
      <c r="M99" s="21"/>
      <c r="N99" s="30" t="str">
        <f t="shared" si="14"/>
        <v/>
      </c>
      <c r="O99" s="21"/>
      <c r="P99" s="25"/>
      <c r="Q99" s="24">
        <v>492</v>
      </c>
      <c r="R99" s="21" t="s">
        <v>37</v>
      </c>
      <c r="S99" s="30" t="str">
        <f t="shared" si="15"/>
        <v>U15G PR</v>
      </c>
      <c r="T99" s="21" t="s">
        <v>110</v>
      </c>
      <c r="U99" s="25" t="s">
        <v>226</v>
      </c>
      <c r="V99" s="24">
        <v>592</v>
      </c>
      <c r="W99" s="21"/>
      <c r="X99" s="30" t="str">
        <f t="shared" si="16"/>
        <v/>
      </c>
      <c r="Y99" s="21"/>
      <c r="Z99" s="25"/>
      <c r="AA99" s="24">
        <v>692</v>
      </c>
      <c r="AB99" s="21"/>
      <c r="AC99" s="30" t="str">
        <f t="shared" si="17"/>
        <v/>
      </c>
      <c r="AD99" s="21"/>
      <c r="AE99" s="25"/>
    </row>
    <row r="100" spans="2:31" x14ac:dyDescent="0.35">
      <c r="B100" s="29">
        <v>193</v>
      </c>
      <c r="C100" s="21"/>
      <c r="D100" s="30" t="str">
        <f t="shared" si="18"/>
        <v/>
      </c>
      <c r="E100" s="21"/>
      <c r="F100" s="25"/>
      <c r="G100" s="24">
        <v>293</v>
      </c>
      <c r="H100" s="21"/>
      <c r="I100" s="30" t="str">
        <f t="shared" si="13"/>
        <v/>
      </c>
      <c r="J100" s="21"/>
      <c r="K100" s="25"/>
      <c r="L100" s="24">
        <v>393</v>
      </c>
      <c r="M100" s="21"/>
      <c r="N100" s="30" t="str">
        <f t="shared" si="14"/>
        <v/>
      </c>
      <c r="O100" s="21"/>
      <c r="P100" s="25"/>
      <c r="Q100" s="24">
        <v>493</v>
      </c>
      <c r="R100" s="21" t="s">
        <v>38</v>
      </c>
      <c r="S100" s="30" t="str">
        <f t="shared" si="15"/>
        <v>U15B PR</v>
      </c>
      <c r="T100" s="21" t="s">
        <v>215</v>
      </c>
      <c r="U100" s="25" t="s">
        <v>109</v>
      </c>
      <c r="V100" s="24">
        <v>593</v>
      </c>
      <c r="W100" s="21"/>
      <c r="X100" s="30" t="str">
        <f t="shared" si="16"/>
        <v/>
      </c>
      <c r="Y100" s="21"/>
      <c r="Z100" s="25"/>
      <c r="AA100" s="24">
        <v>693</v>
      </c>
      <c r="AB100" s="21"/>
      <c r="AC100" s="30" t="str">
        <f t="shared" si="17"/>
        <v/>
      </c>
      <c r="AD100" s="21"/>
      <c r="AE100" s="25"/>
    </row>
    <row r="101" spans="2:31" x14ac:dyDescent="0.35">
      <c r="B101" s="24">
        <v>194</v>
      </c>
      <c r="C101" s="21"/>
      <c r="D101" s="30" t="str">
        <f t="shared" si="18"/>
        <v/>
      </c>
      <c r="E101" s="21"/>
      <c r="F101" s="25"/>
      <c r="G101" s="29">
        <v>294</v>
      </c>
      <c r="H101" s="21"/>
      <c r="I101" s="30" t="str">
        <f t="shared" si="13"/>
        <v/>
      </c>
      <c r="J101" s="21"/>
      <c r="K101" s="25"/>
      <c r="L101" s="29">
        <v>394</v>
      </c>
      <c r="M101" s="21"/>
      <c r="N101" s="30" t="str">
        <f t="shared" si="14"/>
        <v/>
      </c>
      <c r="O101" s="21"/>
      <c r="P101" s="25"/>
      <c r="Q101" s="29">
        <v>494</v>
      </c>
      <c r="R101" s="21" t="s">
        <v>38</v>
      </c>
      <c r="S101" s="30" t="str">
        <f t="shared" si="15"/>
        <v>U15B PR</v>
      </c>
      <c r="T101" s="21" t="s">
        <v>426</v>
      </c>
      <c r="U101" s="25" t="s">
        <v>427</v>
      </c>
      <c r="V101" s="29">
        <v>594</v>
      </c>
      <c r="W101" s="21"/>
      <c r="X101" s="30" t="str">
        <f t="shared" si="16"/>
        <v/>
      </c>
      <c r="Y101" s="21"/>
      <c r="Z101" s="25"/>
      <c r="AA101" s="29">
        <v>694</v>
      </c>
      <c r="AB101" s="21"/>
      <c r="AC101" s="30" t="str">
        <f t="shared" si="17"/>
        <v/>
      </c>
      <c r="AD101" s="21"/>
      <c r="AE101" s="25"/>
    </row>
    <row r="102" spans="2:31" x14ac:dyDescent="0.35">
      <c r="B102" s="29">
        <v>195</v>
      </c>
      <c r="C102" s="21"/>
      <c r="D102" s="30" t="str">
        <f t="shared" si="18"/>
        <v/>
      </c>
      <c r="E102" s="21"/>
      <c r="F102" s="25"/>
      <c r="G102" s="24">
        <v>295</v>
      </c>
      <c r="H102" s="21"/>
      <c r="I102" s="30" t="str">
        <f t="shared" si="13"/>
        <v/>
      </c>
      <c r="J102" s="21"/>
      <c r="K102" s="25"/>
      <c r="L102" s="24">
        <v>395</v>
      </c>
      <c r="M102" s="21"/>
      <c r="N102" s="30" t="str">
        <f t="shared" si="14"/>
        <v/>
      </c>
      <c r="O102" s="21"/>
      <c r="P102" s="25"/>
      <c r="Q102" s="24">
        <v>495</v>
      </c>
      <c r="R102" s="21" t="s">
        <v>38</v>
      </c>
      <c r="S102" s="30" t="s">
        <v>469</v>
      </c>
      <c r="T102" s="21" t="s">
        <v>470</v>
      </c>
      <c r="U102" s="25" t="s">
        <v>451</v>
      </c>
      <c r="V102" s="24">
        <v>595</v>
      </c>
      <c r="W102" s="21"/>
      <c r="X102" s="30" t="str">
        <f t="shared" si="16"/>
        <v/>
      </c>
      <c r="Y102" s="21"/>
      <c r="Z102" s="25"/>
      <c r="AA102" s="24">
        <v>695</v>
      </c>
      <c r="AB102" s="21"/>
      <c r="AC102" s="30"/>
      <c r="AD102" s="21"/>
      <c r="AE102" s="25"/>
    </row>
    <row r="103" spans="2:31" x14ac:dyDescent="0.35">
      <c r="B103" s="24">
        <v>196</v>
      </c>
      <c r="C103" s="21"/>
      <c r="D103" s="30" t="str">
        <f t="shared" si="18"/>
        <v/>
      </c>
      <c r="E103" s="21"/>
      <c r="F103" s="25"/>
      <c r="G103" s="24">
        <v>296</v>
      </c>
      <c r="H103" s="21"/>
      <c r="I103" s="30" t="str">
        <f t="shared" si="13"/>
        <v/>
      </c>
      <c r="J103" s="21"/>
      <c r="K103" s="25"/>
      <c r="L103" s="24">
        <v>396</v>
      </c>
      <c r="M103" s="21"/>
      <c r="N103" s="30" t="str">
        <f t="shared" si="14"/>
        <v/>
      </c>
      <c r="O103" s="21"/>
      <c r="P103" s="25"/>
      <c r="Q103" s="24">
        <v>496</v>
      </c>
      <c r="R103" s="21" t="s">
        <v>38</v>
      </c>
      <c r="S103" s="30" t="s">
        <v>469</v>
      </c>
      <c r="T103" s="21" t="s">
        <v>471</v>
      </c>
      <c r="U103" s="25" t="s">
        <v>464</v>
      </c>
      <c r="V103" s="24">
        <v>596</v>
      </c>
      <c r="W103" s="21"/>
      <c r="X103" s="30" t="str">
        <f t="shared" si="16"/>
        <v/>
      </c>
      <c r="Y103" s="21"/>
      <c r="Z103" s="25"/>
      <c r="AA103" s="24">
        <v>696</v>
      </c>
      <c r="AB103" s="21"/>
      <c r="AC103" s="30"/>
      <c r="AD103" s="21"/>
      <c r="AE103" s="25"/>
    </row>
    <row r="104" spans="2:31" x14ac:dyDescent="0.35">
      <c r="B104" s="29">
        <v>197</v>
      </c>
      <c r="C104" s="21"/>
      <c r="D104" s="30" t="str">
        <f t="shared" si="18"/>
        <v/>
      </c>
      <c r="E104" s="21"/>
      <c r="F104" s="25"/>
      <c r="G104" s="29">
        <v>297</v>
      </c>
      <c r="H104" s="21"/>
      <c r="I104" s="30" t="str">
        <f t="shared" si="13"/>
        <v/>
      </c>
      <c r="J104" s="21"/>
      <c r="K104" s="25"/>
      <c r="L104" s="29">
        <v>397</v>
      </c>
      <c r="M104" s="21"/>
      <c r="N104" s="30" t="str">
        <f t="shared" si="14"/>
        <v/>
      </c>
      <c r="O104" s="21"/>
      <c r="P104" s="25"/>
      <c r="Q104" s="29">
        <v>497</v>
      </c>
      <c r="R104" s="21" t="s">
        <v>38</v>
      </c>
      <c r="S104" s="30" t="s">
        <v>469</v>
      </c>
      <c r="T104" s="21" t="s">
        <v>472</v>
      </c>
      <c r="U104" s="25" t="s">
        <v>454</v>
      </c>
      <c r="V104" s="29">
        <v>597</v>
      </c>
      <c r="W104" s="21"/>
      <c r="X104" s="30" t="str">
        <f t="shared" si="16"/>
        <v/>
      </c>
      <c r="Y104" s="21"/>
      <c r="Z104" s="25"/>
      <c r="AA104" s="29">
        <v>697</v>
      </c>
      <c r="AB104" s="21"/>
      <c r="AC104" s="30"/>
      <c r="AD104" s="21"/>
      <c r="AE104" s="25"/>
    </row>
    <row r="105" spans="2:31" x14ac:dyDescent="0.35">
      <c r="B105" s="24">
        <v>198</v>
      </c>
      <c r="C105" s="21"/>
      <c r="D105" s="30" t="str">
        <f t="shared" si="18"/>
        <v/>
      </c>
      <c r="E105" s="21"/>
      <c r="F105" s="25"/>
      <c r="G105" s="24">
        <v>298</v>
      </c>
      <c r="H105" s="21"/>
      <c r="I105" s="30" t="str">
        <f t="shared" si="13"/>
        <v/>
      </c>
      <c r="J105" s="21"/>
      <c r="K105" s="25"/>
      <c r="L105" s="24">
        <v>398</v>
      </c>
      <c r="M105" s="21"/>
      <c r="N105" s="30" t="str">
        <f t="shared" si="14"/>
        <v/>
      </c>
      <c r="O105" s="21"/>
      <c r="P105" s="25"/>
      <c r="Q105" s="24">
        <v>498</v>
      </c>
      <c r="R105" s="30" t="s">
        <v>26</v>
      </c>
      <c r="S105" s="30" t="s">
        <v>473</v>
      </c>
      <c r="T105" s="21" t="s">
        <v>474</v>
      </c>
      <c r="U105" s="25" t="s">
        <v>475</v>
      </c>
      <c r="V105" s="24">
        <v>598</v>
      </c>
      <c r="W105" s="21"/>
      <c r="X105" s="30" t="str">
        <f t="shared" si="16"/>
        <v/>
      </c>
      <c r="Y105" s="21"/>
      <c r="Z105" s="25"/>
      <c r="AA105" s="24">
        <v>698</v>
      </c>
      <c r="AB105" s="21"/>
      <c r="AC105" s="30"/>
      <c r="AD105" s="21"/>
      <c r="AE105" s="25"/>
    </row>
    <row r="106" spans="2:31" ht="15" thickBot="1" x14ac:dyDescent="0.4">
      <c r="B106" s="29">
        <v>199</v>
      </c>
      <c r="C106" s="21" t="s">
        <v>25</v>
      </c>
      <c r="D106" s="30" t="str">
        <f t="shared" si="18"/>
        <v>U11B BAC</v>
      </c>
      <c r="E106" s="21" t="s">
        <v>533</v>
      </c>
      <c r="F106" s="25" t="s">
        <v>534</v>
      </c>
      <c r="G106" s="24">
        <v>299</v>
      </c>
      <c r="H106" s="21"/>
      <c r="I106" s="30" t="str">
        <f t="shared" si="13"/>
        <v/>
      </c>
      <c r="J106" s="21"/>
      <c r="K106" s="25"/>
      <c r="L106" s="24">
        <v>399</v>
      </c>
      <c r="M106" s="21"/>
      <c r="N106" s="30" t="str">
        <f t="shared" si="14"/>
        <v/>
      </c>
      <c r="O106" s="21"/>
      <c r="P106" s="25"/>
      <c r="Q106" s="24">
        <v>499</v>
      </c>
      <c r="R106" s="30" t="s">
        <v>26</v>
      </c>
      <c r="S106" s="30" t="s">
        <v>473</v>
      </c>
      <c r="T106" s="21" t="s">
        <v>476</v>
      </c>
      <c r="U106" s="25" t="s">
        <v>125</v>
      </c>
      <c r="V106" s="24">
        <v>599</v>
      </c>
      <c r="W106" s="21"/>
      <c r="X106" s="30" t="str">
        <f t="shared" si="16"/>
        <v/>
      </c>
      <c r="Y106" s="21"/>
      <c r="Z106" s="25"/>
      <c r="AA106" s="26">
        <v>699</v>
      </c>
      <c r="AB106" s="27" t="s">
        <v>27</v>
      </c>
      <c r="AC106" s="30" t="str">
        <f t="shared" ref="AC106" si="22">IF(COUNTIF(AD106,"*"),AB106&amp;" "&amp;AA$6,"")</f>
        <v>U13B WAC</v>
      </c>
      <c r="AD106" s="27" t="s">
        <v>456</v>
      </c>
      <c r="AE106" s="28" t="s">
        <v>532</v>
      </c>
    </row>
    <row r="107" spans="2:31" ht="15" thickBot="1" x14ac:dyDescent="0.4">
      <c r="B107" s="26">
        <v>200</v>
      </c>
      <c r="C107" s="21"/>
      <c r="D107" s="30" t="str">
        <f t="shared" si="18"/>
        <v/>
      </c>
      <c r="E107" s="27"/>
      <c r="F107" s="28"/>
      <c r="G107" s="29">
        <v>300</v>
      </c>
      <c r="H107" s="27"/>
      <c r="I107" s="30" t="str">
        <f t="shared" si="13"/>
        <v/>
      </c>
      <c r="J107" s="27"/>
      <c r="K107" s="28"/>
      <c r="L107" s="29">
        <v>400</v>
      </c>
      <c r="M107" s="27"/>
      <c r="N107" s="30" t="str">
        <f t="shared" si="14"/>
        <v/>
      </c>
      <c r="O107" s="27"/>
      <c r="P107" s="28"/>
      <c r="Q107" s="29">
        <v>500</v>
      </c>
      <c r="R107" s="30" t="s">
        <v>26</v>
      </c>
      <c r="S107" s="30" t="s">
        <v>473</v>
      </c>
      <c r="T107" s="27" t="s">
        <v>477</v>
      </c>
      <c r="U107" s="28" t="s">
        <v>478</v>
      </c>
      <c r="V107" s="29">
        <v>600</v>
      </c>
      <c r="W107" s="27"/>
      <c r="X107" s="30" t="str">
        <f t="shared" si="16"/>
        <v/>
      </c>
      <c r="Y107" s="27"/>
      <c r="Z107" s="28"/>
      <c r="AA107" s="29">
        <v>700</v>
      </c>
      <c r="AB107" s="30"/>
      <c r="AC107" s="30"/>
      <c r="AD107" s="112"/>
      <c r="AE107" s="113"/>
    </row>
  </sheetData>
  <mergeCells count="10">
    <mergeCell ref="V6:Z6"/>
    <mergeCell ref="AA6:AE6"/>
    <mergeCell ref="Q6:U6"/>
    <mergeCell ref="R1:U4"/>
    <mergeCell ref="B6:F6"/>
    <mergeCell ref="G6:K6"/>
    <mergeCell ref="L6:P6"/>
    <mergeCell ref="E1:P2"/>
    <mergeCell ref="E3:P4"/>
    <mergeCell ref="A1:C4"/>
  </mergeCells>
  <phoneticPr fontId="7" type="noConversion"/>
  <conditionalFormatting sqref="A1 R1 V1:XFD4 A5:XFD5 A6:B6 G6 L6 Q6 V6 AA6 AF6:XFD107 A7:AE7 A108:XFD1048576 G8:S8 E65:F107 I9:S10 S89:S91 O104:P105 O107:P107 N104:N107 V8:AE8 G9:H107 M104:M105 M107 M39:N40 M11:P12 Q11:Q107 AD9:AE106 R92:S101 R102 R105:R107 S102:U107 M13:N13 P13 I11:L52 I54:L107 I53 L53 R11:S88 M14:P38 A8:D107 V9:AC107 M41:P103">
    <cfRule type="containsText" dxfId="347" priority="61" operator="containsText" text="U15B">
      <formula>NOT(ISERROR(SEARCH("U15B",A1)))</formula>
    </cfRule>
    <cfRule type="containsText" dxfId="346" priority="62" operator="containsText" text="U15G">
      <formula>NOT(ISERROR(SEARCH("U15G",A1)))</formula>
    </cfRule>
    <cfRule type="containsText" dxfId="345" priority="63" operator="containsText" text="U13B">
      <formula>NOT(ISERROR(SEARCH("U13B",A1)))</formula>
    </cfRule>
    <cfRule type="containsText" dxfId="344" priority="64" operator="containsText" text="U13G">
      <formula>NOT(ISERROR(SEARCH("U13G",A1)))</formula>
    </cfRule>
    <cfRule type="containsText" dxfId="343" priority="65" operator="containsText" text="U11B">
      <formula>NOT(ISERROR(SEARCH("U11B",A1)))</formula>
    </cfRule>
    <cfRule type="containsText" dxfId="342" priority="66" operator="containsText" text="U11G">
      <formula>NOT(ISERROR(SEARCH("U11G",A1)))</formula>
    </cfRule>
  </conditionalFormatting>
  <conditionalFormatting sqref="E8:F18 E23:F34">
    <cfRule type="containsText" dxfId="341" priority="49" operator="containsText" text="U15B">
      <formula>NOT(ISERROR(SEARCH("U15B",E8)))</formula>
    </cfRule>
    <cfRule type="containsText" dxfId="340" priority="50" operator="containsText" text="U15G">
      <formula>NOT(ISERROR(SEARCH("U15G",E8)))</formula>
    </cfRule>
    <cfRule type="containsText" dxfId="339" priority="51" operator="containsText" text="U13B">
      <formula>NOT(ISERROR(SEARCH("U13B",E8)))</formula>
    </cfRule>
    <cfRule type="containsText" dxfId="338" priority="52" operator="containsText" text="U13G">
      <formula>NOT(ISERROR(SEARCH("U13G",E8)))</formula>
    </cfRule>
    <cfRule type="containsText" dxfId="337" priority="53" operator="containsText" text="U11B">
      <formula>NOT(ISERROR(SEARCH("U11B",E8)))</formula>
    </cfRule>
    <cfRule type="containsText" dxfId="336" priority="54" operator="containsText" text="U11G">
      <formula>NOT(ISERROR(SEARCH("U11G",E8)))</formula>
    </cfRule>
  </conditionalFormatting>
  <conditionalFormatting sqref="E40:F52 E59:F64">
    <cfRule type="containsText" dxfId="335" priority="43" operator="containsText" text="U15B">
      <formula>NOT(ISERROR(SEARCH("U15B",E40)))</formula>
    </cfRule>
    <cfRule type="containsText" dxfId="334" priority="44" operator="containsText" text="U15G">
      <formula>NOT(ISERROR(SEARCH("U15G",E40)))</formula>
    </cfRule>
    <cfRule type="containsText" dxfId="333" priority="45" operator="containsText" text="U13B">
      <formula>NOT(ISERROR(SEARCH("U13B",E40)))</formula>
    </cfRule>
    <cfRule type="containsText" dxfId="332" priority="46" operator="containsText" text="U13G">
      <formula>NOT(ISERROR(SEARCH("U13G",E40)))</formula>
    </cfRule>
    <cfRule type="containsText" dxfId="331" priority="47" operator="containsText" text="U11B">
      <formula>NOT(ISERROR(SEARCH("U11B",E40)))</formula>
    </cfRule>
    <cfRule type="containsText" dxfId="330" priority="48" operator="containsText" text="U11G">
      <formula>NOT(ISERROR(SEARCH("U11G",E40)))</formula>
    </cfRule>
  </conditionalFormatting>
  <conditionalFormatting sqref="O39:P40">
    <cfRule type="containsText" dxfId="329" priority="37" operator="containsText" text="U15B">
      <formula>NOT(ISERROR(SEARCH("U15B",O39)))</formula>
    </cfRule>
    <cfRule type="containsText" dxfId="328" priority="38" operator="containsText" text="U15G">
      <formula>NOT(ISERROR(SEARCH("U15G",O39)))</formula>
    </cfRule>
    <cfRule type="containsText" dxfId="327" priority="39" operator="containsText" text="U13B">
      <formula>NOT(ISERROR(SEARCH("U13B",O39)))</formula>
    </cfRule>
    <cfRule type="containsText" dxfId="326" priority="40" operator="containsText" text="U13G">
      <formula>NOT(ISERROR(SEARCH("U13G",O39)))</formula>
    </cfRule>
    <cfRule type="containsText" dxfId="325" priority="41" operator="containsText" text="U11B">
      <formula>NOT(ISERROR(SEARCH("U11B",O39)))</formula>
    </cfRule>
    <cfRule type="containsText" dxfId="324" priority="42" operator="containsText" text="U11G">
      <formula>NOT(ISERROR(SEARCH("U11G",O39)))</formula>
    </cfRule>
  </conditionalFormatting>
  <conditionalFormatting sqref="M106 O106:P106">
    <cfRule type="containsText" dxfId="323" priority="31" operator="containsText" text="U15B">
      <formula>NOT(ISERROR(SEARCH("U15B",M106)))</formula>
    </cfRule>
    <cfRule type="containsText" dxfId="322" priority="32" operator="containsText" text="U15G">
      <formula>NOT(ISERROR(SEARCH("U15G",M106)))</formula>
    </cfRule>
    <cfRule type="containsText" dxfId="321" priority="33" operator="containsText" text="U13B">
      <formula>NOT(ISERROR(SEARCH("U13B",M106)))</formula>
    </cfRule>
    <cfRule type="containsText" dxfId="320" priority="34" operator="containsText" text="U13G">
      <formula>NOT(ISERROR(SEARCH("U13G",M106)))</formula>
    </cfRule>
    <cfRule type="containsText" dxfId="319" priority="35" operator="containsText" text="U11B">
      <formula>NOT(ISERROR(SEARCH("U11B",M106)))</formula>
    </cfRule>
    <cfRule type="containsText" dxfId="318" priority="36" operator="containsText" text="U11G">
      <formula>NOT(ISERROR(SEARCH("U11G",M106)))</formula>
    </cfRule>
  </conditionalFormatting>
  <conditionalFormatting sqref="R89:R91">
    <cfRule type="containsText" dxfId="317" priority="13" operator="containsText" text="U15B">
      <formula>NOT(ISERROR(SEARCH("U15B",R89)))</formula>
    </cfRule>
    <cfRule type="containsText" dxfId="316" priority="14" operator="containsText" text="U15G">
      <formula>NOT(ISERROR(SEARCH("U15G",R89)))</formula>
    </cfRule>
    <cfRule type="containsText" dxfId="315" priority="15" operator="containsText" text="U13B">
      <formula>NOT(ISERROR(SEARCH("U13B",R89)))</formula>
    </cfRule>
    <cfRule type="containsText" dxfId="314" priority="16" operator="containsText" text="U13G">
      <formula>NOT(ISERROR(SEARCH("U13G",R89)))</formula>
    </cfRule>
    <cfRule type="containsText" dxfId="313" priority="17" operator="containsText" text="U11B">
      <formula>NOT(ISERROR(SEARCH("U11B",R89)))</formula>
    </cfRule>
    <cfRule type="containsText" dxfId="312" priority="18" operator="containsText" text="U11G">
      <formula>NOT(ISERROR(SEARCH("U11G",R89)))</formula>
    </cfRule>
  </conditionalFormatting>
  <conditionalFormatting sqref="T8:U101">
    <cfRule type="containsText" dxfId="311" priority="7" operator="containsText" text="U15B">
      <formula>NOT(ISERROR(SEARCH("U15B",T8)))</formula>
    </cfRule>
    <cfRule type="containsText" dxfId="310" priority="8" operator="containsText" text="U15G">
      <formula>NOT(ISERROR(SEARCH("U15G",T8)))</formula>
    </cfRule>
    <cfRule type="containsText" dxfId="309" priority="9" operator="containsText" text="U13B">
      <formula>NOT(ISERROR(SEARCH("U13B",T8)))</formula>
    </cfRule>
    <cfRule type="containsText" dxfId="308" priority="10" operator="containsText" text="U13G">
      <formula>NOT(ISERROR(SEARCH("U13G",T8)))</formula>
    </cfRule>
    <cfRule type="containsText" dxfId="307" priority="11" operator="containsText" text="U11B">
      <formula>NOT(ISERROR(SEARCH("U11B",T8)))</formula>
    </cfRule>
    <cfRule type="containsText" dxfId="306" priority="12" operator="containsText" text="U11G">
      <formula>NOT(ISERROR(SEARCH("U11G",T8)))</formula>
    </cfRule>
  </conditionalFormatting>
  <conditionalFormatting sqref="R103:R104">
    <cfRule type="containsText" dxfId="305" priority="1" operator="containsText" text="U15B">
      <formula>NOT(ISERROR(SEARCH("U15B",R103)))</formula>
    </cfRule>
    <cfRule type="containsText" dxfId="304" priority="2" operator="containsText" text="U15G">
      <formula>NOT(ISERROR(SEARCH("U15G",R103)))</formula>
    </cfRule>
    <cfRule type="containsText" dxfId="303" priority="3" operator="containsText" text="U13B">
      <formula>NOT(ISERROR(SEARCH("U13B",R103)))</formula>
    </cfRule>
    <cfRule type="containsText" dxfId="302" priority="4" operator="containsText" text="U13G">
      <formula>NOT(ISERROR(SEARCH("U13G",R103)))</formula>
    </cfRule>
    <cfRule type="containsText" dxfId="301" priority="5" operator="containsText" text="U11B">
      <formula>NOT(ISERROR(SEARCH("U11B",R103)))</formula>
    </cfRule>
    <cfRule type="containsText" dxfId="300" priority="6" operator="containsText" text="U11G">
      <formula>NOT(ISERROR(SEARCH("U11G",R103)))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1CD2-D21B-4AE4-BA0C-7DD79C3DB967}">
  <sheetPr codeName="Sheet5">
    <tabColor rgb="FF9FE6FF"/>
  </sheetPr>
  <dimension ref="A1:AT50"/>
  <sheetViews>
    <sheetView zoomScale="83" workbookViewId="0">
      <selection activeCell="A17" sqref="A17"/>
    </sheetView>
  </sheetViews>
  <sheetFormatPr defaultColWidth="8.81640625" defaultRowHeight="14.5" x14ac:dyDescent="0.35"/>
  <cols>
    <col min="1" max="1" width="8.81640625" customWidth="1"/>
    <col min="2" max="2" width="9.90625" customWidth="1"/>
    <col min="3" max="3" width="20.7265625" customWidth="1"/>
    <col min="4" max="4" width="26.26953125" customWidth="1"/>
    <col min="5" max="5" width="8.81640625" style="99" customWidth="1"/>
    <col min="6" max="6" width="8.453125" customWidth="1"/>
    <col min="7" max="7" width="5" hidden="1" customWidth="1"/>
    <col min="8" max="8" width="6.26953125" hidden="1" customWidth="1"/>
    <col min="9" max="9" width="11.26953125" hidden="1" customWidth="1"/>
    <col min="10" max="10" width="6.6328125" customWidth="1"/>
    <col min="11" max="12" width="8.81640625" customWidth="1"/>
    <col min="13" max="13" width="9.90625" customWidth="1"/>
    <col min="14" max="14" width="21.81640625" customWidth="1"/>
    <col min="15" max="15" width="25.26953125" customWidth="1"/>
    <col min="16" max="16" width="8.81640625" style="99" customWidth="1"/>
    <col min="17" max="17" width="8.453125" customWidth="1"/>
    <col min="18" max="18" width="5" hidden="1" customWidth="1"/>
    <col min="19" max="19" width="6.26953125" hidden="1" customWidth="1"/>
    <col min="20" max="20" width="11.26953125" hidden="1" customWidth="1"/>
    <col min="21" max="21" width="6.6328125" bestFit="1" customWidth="1"/>
  </cols>
  <sheetData>
    <row r="1" spans="1:46" ht="31" x14ac:dyDescent="0.7">
      <c r="A1" s="154" t="s">
        <v>550</v>
      </c>
      <c r="B1" s="154"/>
      <c r="C1" s="154"/>
      <c r="D1" s="154"/>
      <c r="E1" s="154"/>
      <c r="F1" s="154"/>
      <c r="G1" s="154"/>
      <c r="H1" s="154"/>
      <c r="I1" s="154"/>
      <c r="J1" s="154"/>
      <c r="K1" s="154"/>
      <c r="L1" s="154"/>
      <c r="M1" s="154"/>
      <c r="N1" s="154"/>
      <c r="O1" s="154"/>
      <c r="P1" s="154"/>
      <c r="Q1" s="155"/>
    </row>
    <row r="3" spans="1:46" ht="21" x14ac:dyDescent="0.5">
      <c r="A3" s="46" t="s">
        <v>41</v>
      </c>
      <c r="B3" s="46"/>
      <c r="C3" s="49" t="s">
        <v>62</v>
      </c>
      <c r="D3" s="46"/>
      <c r="E3" s="115"/>
      <c r="F3" s="46"/>
      <c r="G3" s="46"/>
      <c r="H3" s="46"/>
      <c r="I3" s="46"/>
      <c r="J3" s="46"/>
      <c r="L3" s="44" t="s">
        <v>45</v>
      </c>
      <c r="M3" s="44"/>
      <c r="N3" s="50" t="s">
        <v>48</v>
      </c>
      <c r="O3" s="44"/>
      <c r="P3" s="116"/>
      <c r="Q3" s="44"/>
      <c r="X3" s="46" t="s">
        <v>41</v>
      </c>
      <c r="Y3" s="46"/>
      <c r="Z3" s="49" t="s">
        <v>528</v>
      </c>
      <c r="AA3" s="46"/>
      <c r="AB3" s="115"/>
      <c r="AC3" s="46"/>
      <c r="AD3" s="46"/>
      <c r="AE3" s="46"/>
      <c r="AF3" s="46"/>
      <c r="AG3" s="46"/>
      <c r="AK3" s="44" t="s">
        <v>45</v>
      </c>
      <c r="AL3" s="44"/>
      <c r="AM3" s="50" t="s">
        <v>529</v>
      </c>
      <c r="AN3" s="44"/>
      <c r="AO3" s="116"/>
      <c r="AP3" s="44"/>
    </row>
    <row r="4" spans="1:46" x14ac:dyDescent="0.35">
      <c r="A4" s="46"/>
      <c r="B4" s="46"/>
      <c r="C4" s="46"/>
      <c r="D4" s="46"/>
      <c r="E4" s="115"/>
      <c r="F4" s="46"/>
      <c r="G4" s="46"/>
      <c r="H4" s="46"/>
      <c r="I4" s="46"/>
      <c r="J4" s="46"/>
      <c r="L4" s="44"/>
      <c r="M4" s="44"/>
      <c r="N4" s="44"/>
      <c r="O4" s="44"/>
      <c r="P4" s="116"/>
      <c r="Q4" s="44"/>
      <c r="X4" s="46"/>
      <c r="Y4" s="46"/>
      <c r="Z4" s="46"/>
      <c r="AA4" s="46"/>
      <c r="AB4" s="115"/>
      <c r="AC4" s="46"/>
      <c r="AD4" s="46"/>
      <c r="AE4" s="46"/>
      <c r="AF4" s="46"/>
      <c r="AG4" s="46"/>
      <c r="AK4" s="44"/>
      <c r="AL4" s="44"/>
      <c r="AM4" s="44"/>
      <c r="AN4" s="44"/>
      <c r="AO4" s="116"/>
      <c r="AP4" s="44"/>
    </row>
    <row r="5" spans="1:46" x14ac:dyDescent="0.35">
      <c r="A5" s="46" t="s">
        <v>42</v>
      </c>
      <c r="B5" s="46"/>
      <c r="C5" s="46"/>
      <c r="D5" s="46"/>
      <c r="E5" s="115"/>
      <c r="F5" s="46"/>
      <c r="G5" s="46"/>
      <c r="H5" s="46"/>
      <c r="I5" s="46"/>
      <c r="J5" s="46"/>
      <c r="L5" s="44" t="s">
        <v>42</v>
      </c>
      <c r="M5" s="44"/>
      <c r="N5" s="44"/>
      <c r="O5" s="44"/>
      <c r="P5" s="116"/>
      <c r="Q5" s="44"/>
      <c r="X5" s="46" t="s">
        <v>42</v>
      </c>
      <c r="Y5" s="46"/>
      <c r="Z5" s="46"/>
      <c r="AA5" s="46"/>
      <c r="AB5" s="115"/>
      <c r="AC5" s="46"/>
      <c r="AD5" s="46"/>
      <c r="AE5" s="46"/>
      <c r="AF5" s="46"/>
      <c r="AG5" s="46"/>
      <c r="AK5" s="44" t="s">
        <v>42</v>
      </c>
      <c r="AL5" s="44"/>
      <c r="AM5" s="44"/>
      <c r="AN5" s="44"/>
      <c r="AO5" s="116"/>
      <c r="AP5" s="44"/>
    </row>
    <row r="6" spans="1:46" x14ac:dyDescent="0.35">
      <c r="A6" s="21" t="s">
        <v>29</v>
      </c>
      <c r="B6" s="21" t="s">
        <v>183</v>
      </c>
      <c r="C6" s="21" t="s">
        <v>54</v>
      </c>
      <c r="D6" s="21" t="s">
        <v>55</v>
      </c>
      <c r="E6" s="101" t="s">
        <v>43</v>
      </c>
      <c r="F6" s="21" t="s">
        <v>44</v>
      </c>
      <c r="G6" s="64" t="s">
        <v>22</v>
      </c>
      <c r="H6" s="64" t="s">
        <v>92</v>
      </c>
      <c r="I6" s="64" t="s">
        <v>94</v>
      </c>
      <c r="J6" s="64" t="s">
        <v>71</v>
      </c>
      <c r="L6" s="21" t="s">
        <v>29</v>
      </c>
      <c r="M6" s="22" t="s">
        <v>183</v>
      </c>
      <c r="N6" s="21" t="s">
        <v>54</v>
      </c>
      <c r="O6" s="21" t="s">
        <v>55</v>
      </c>
      <c r="P6" s="101" t="s">
        <v>43</v>
      </c>
      <c r="Q6" s="21" t="s">
        <v>44</v>
      </c>
      <c r="R6" s="64" t="s">
        <v>22</v>
      </c>
      <c r="S6" s="64" t="s">
        <v>92</v>
      </c>
      <c r="T6" s="64" t="s">
        <v>94</v>
      </c>
      <c r="U6" s="64" t="s">
        <v>71</v>
      </c>
      <c r="X6" s="21" t="s">
        <v>29</v>
      </c>
      <c r="Y6" s="21" t="s">
        <v>183</v>
      </c>
      <c r="Z6" s="21" t="s">
        <v>54</v>
      </c>
      <c r="AA6" s="21" t="s">
        <v>55</v>
      </c>
      <c r="AB6" s="101" t="s">
        <v>43</v>
      </c>
      <c r="AC6" s="21" t="s">
        <v>44</v>
      </c>
      <c r="AD6" s="64" t="s">
        <v>22</v>
      </c>
      <c r="AE6" s="64" t="s">
        <v>92</v>
      </c>
      <c r="AF6" s="64" t="s">
        <v>94</v>
      </c>
      <c r="AG6" s="64" t="s">
        <v>71</v>
      </c>
      <c r="AK6" s="21" t="s">
        <v>29</v>
      </c>
      <c r="AL6" s="22" t="s">
        <v>183</v>
      </c>
      <c r="AM6" s="21" t="s">
        <v>54</v>
      </c>
      <c r="AN6" s="21" t="s">
        <v>55</v>
      </c>
      <c r="AO6" s="101" t="s">
        <v>43</v>
      </c>
      <c r="AP6" s="21" t="s">
        <v>44</v>
      </c>
      <c r="AQ6" s="64" t="s">
        <v>22</v>
      </c>
      <c r="AR6" s="64" t="s">
        <v>92</v>
      </c>
      <c r="AS6" s="64" t="s">
        <v>94</v>
      </c>
      <c r="AT6" s="64" t="s">
        <v>71</v>
      </c>
    </row>
    <row r="7" spans="1:46" x14ac:dyDescent="0.35">
      <c r="A7" s="45">
        <v>629</v>
      </c>
      <c r="B7" s="21" t="str">
        <f>_xlfn.XLOOKUP(A7,Admin!$A$2:$A$601,Admin!$C$2:$C$601,"",0)</f>
        <v>U11B WAC</v>
      </c>
      <c r="C7" s="21" t="str">
        <f>_xlfn.XLOOKUP(A7,Admin!$A$2:$A$601,Admin!$D$2:$D$601,"",0)</f>
        <v xml:space="preserve">Henri </v>
      </c>
      <c r="D7" s="21" t="str">
        <f>_xlfn.XLOOKUP(A7,Admin!$A$2:$A$601,Admin!$E$2:$E$601,"",0)</f>
        <v xml:space="preserve">Elliott - Smith </v>
      </c>
      <c r="E7" s="83">
        <v>11.9</v>
      </c>
      <c r="F7" s="21">
        <f t="shared" ref="F7:F29" si="0">IFERROR(RANK(E7,E$7:E$50,1),"")</f>
        <v>1</v>
      </c>
      <c r="G7" t="str">
        <f>_xlfn.XLOOKUP(A7,Admin!$A$2:$A$601,Admin!$F$2:$F$601,"",0)</f>
        <v>WAC</v>
      </c>
      <c r="H7">
        <f>COUNTIF(G$7:G7,G7)</f>
        <v>1</v>
      </c>
      <c r="I7">
        <f>IF(E7=0,"",IF(H7&lt;3,COUNTIF(H$7:H7,"&lt;3"),0))</f>
        <v>1</v>
      </c>
      <c r="J7">
        <f t="shared" ref="J7:J50" si="1">IFERROR(IF(I7&gt;0,VLOOKUP(MIN(F7,I7),scoretb,2,FALSE),""),"")</f>
        <v>12</v>
      </c>
      <c r="L7" s="45">
        <v>429</v>
      </c>
      <c r="M7" s="21" t="str">
        <f>_xlfn.XLOOKUP(L7,Admin!$A$2:$A$601,Admin!$C$2:$C$601,"",0)</f>
        <v>U11B PR</v>
      </c>
      <c r="N7" s="21" t="str">
        <f>_xlfn.XLOOKUP(L7,Admin!$A$2:$A$601,Admin!$D$2:$D$601,"",0)</f>
        <v>Oliver</v>
      </c>
      <c r="O7" s="21" t="str">
        <f>_xlfn.XLOOKUP(L7,Admin!$A$2:$A$601,Admin!$E$2:$E$601,"",0)</f>
        <v>Nightingale</v>
      </c>
      <c r="P7" s="83">
        <v>24.7</v>
      </c>
      <c r="Q7" s="21">
        <f t="shared" ref="Q7:Q38" si="2">IFERROR(RANK(P7,P$7:P$50,1),"")</f>
        <v>1</v>
      </c>
      <c r="R7" t="str">
        <f>_xlfn.XLOOKUP(L7,Admin!$A$2:$A$601,Admin!$F$2:$F$601,"",0)</f>
        <v>PR</v>
      </c>
      <c r="S7">
        <f>COUNTIF(R$7:R7,R7)</f>
        <v>1</v>
      </c>
      <c r="T7">
        <f>IF(P7=0,"",IF(S7&lt;3,COUNTIF(S$7:S7,"&lt;3"),0))</f>
        <v>1</v>
      </c>
      <c r="U7">
        <f t="shared" ref="U7:U50" si="3">IFERROR(IF(T7&gt;0,VLOOKUP(MIN(Q7,T7),scoretb,2,FALSE),""),"")</f>
        <v>12</v>
      </c>
      <c r="X7" s="45">
        <v>119</v>
      </c>
      <c r="Y7" s="21" t="str">
        <f>_xlfn.XLOOKUP(X7,Admin!$A$2:$A$601,Admin!$C$2:$C$601,"",0)</f>
        <v>U11B BAC</v>
      </c>
      <c r="Z7" s="21" t="str">
        <f>_xlfn.XLOOKUP(X7,Admin!$A$2:$A$601,Admin!$D$2:$D$601,"",0)</f>
        <v>Jayton</v>
      </c>
      <c r="AA7" s="21" t="str">
        <f>_xlfn.XLOOKUP(X7,Admin!$A$2:$A$601,Admin!$E$2:$E$601,"",0)</f>
        <v>Welsh</v>
      </c>
      <c r="AB7" s="83">
        <v>11.6</v>
      </c>
      <c r="AC7" s="21">
        <f t="shared" ref="AC7:AC23" si="4">IFERROR(RANK(AB7,AB$7:AB$50,1),"")</f>
        <v>1</v>
      </c>
      <c r="AD7" t="str">
        <f>_xlfn.XLOOKUP(X7,Admin!$A$2:$A$601,Admin!$F$2:$F$601,"",0)</f>
        <v>BAC</v>
      </c>
      <c r="AE7">
        <f>COUNTIF(AD$7:AD7,AD7)</f>
        <v>1</v>
      </c>
      <c r="AF7">
        <f>IF(AB7=0,"",IF(AE7&lt;3,COUNTIF(AE$7:AE7,"&lt;3"),0))</f>
        <v>1</v>
      </c>
      <c r="AG7">
        <f t="shared" ref="AG7:AG23" si="5">IFERROR(IF(AF7&gt;0,VLOOKUP(MIN(AC7,AF7),scoretb,2,FALSE),""),"")</f>
        <v>12</v>
      </c>
      <c r="AK7" s="45">
        <v>429</v>
      </c>
      <c r="AL7" s="21" t="str">
        <f>_xlfn.XLOOKUP(AK7,Admin!$A$2:$A$601,Admin!$C$2:$C$601,"",0)</f>
        <v>U11B PR</v>
      </c>
      <c r="AM7" s="21" t="str">
        <f>_xlfn.XLOOKUP(AK7,Admin!$A$2:$A$601,Admin!$D$2:$D$601,"",0)</f>
        <v>Oliver</v>
      </c>
      <c r="AN7" s="21" t="str">
        <f>_xlfn.XLOOKUP(AK7,Admin!$A$2:$A$601,Admin!$E$2:$E$601,"",0)</f>
        <v>Nightingale</v>
      </c>
      <c r="AO7" s="83">
        <v>23.9</v>
      </c>
      <c r="AP7" s="21">
        <f t="shared" ref="AP7:AP17" si="6">IFERROR(RANK(AO7,AO$7:AO$50,1),"")</f>
        <v>1</v>
      </c>
      <c r="AQ7" t="str">
        <f>_xlfn.XLOOKUP(AK7,Admin!$A$2:$A$601,Admin!$F$2:$F$601,"",0)</f>
        <v>PR</v>
      </c>
      <c r="AR7">
        <f>COUNTIF(AQ$7:AQ7,AQ7)</f>
        <v>1</v>
      </c>
      <c r="AS7">
        <f>IF(AO7=0,"",IF(AR7&lt;3,COUNTIF(AR$7:AR7,"&lt;3"),0))</f>
        <v>1</v>
      </c>
      <c r="AT7">
        <f t="shared" ref="AT7:AT17" si="7">IFERROR(IF(AS7&gt;0,VLOOKUP(MIN(AP7,AS7),scoretb,2,FALSE),""),"")</f>
        <v>12</v>
      </c>
    </row>
    <row r="8" spans="1:46" x14ac:dyDescent="0.35">
      <c r="A8" s="45">
        <v>123</v>
      </c>
      <c r="B8" s="21" t="str">
        <f>_xlfn.XLOOKUP(A8,Admin!$A$2:$A$601,Admin!$C$2:$C$601,"",0)</f>
        <v>U11B BAC</v>
      </c>
      <c r="C8" s="21" t="str">
        <f>_xlfn.XLOOKUP(A8,Admin!$A$2:$A$601,Admin!$D$2:$D$601,"",0)</f>
        <v>George</v>
      </c>
      <c r="D8" s="21" t="str">
        <f>_xlfn.XLOOKUP(A8,Admin!$A$2:$A$601,Admin!$E$2:$E$601,"",0)</f>
        <v>Jenkins</v>
      </c>
      <c r="E8" s="83">
        <v>12.1</v>
      </c>
      <c r="F8" s="21">
        <f t="shared" si="0"/>
        <v>2</v>
      </c>
      <c r="G8" t="str">
        <f>_xlfn.XLOOKUP(A8,Admin!$A$2:$A$601,Admin!$F$2:$F$601,"",0)</f>
        <v>BAC</v>
      </c>
      <c r="H8">
        <f>COUNTIF(G$7:G8,G8)</f>
        <v>1</v>
      </c>
      <c r="I8">
        <f>IF(E8=0,"",IF(H8&lt;3,COUNTIF(H$7:H8,"&lt;3"),0))</f>
        <v>2</v>
      </c>
      <c r="J8">
        <f t="shared" si="1"/>
        <v>11</v>
      </c>
      <c r="L8" s="45">
        <v>423</v>
      </c>
      <c r="M8" s="21" t="str">
        <f>_xlfn.XLOOKUP(L8,Admin!$A$2:$A$601,Admin!$C$2:$C$601,"",0)</f>
        <v>U11B PR</v>
      </c>
      <c r="N8" s="21" t="str">
        <f>_xlfn.XLOOKUP(L8,Admin!$A$2:$A$601,Admin!$D$2:$D$601,"",0)</f>
        <v>James</v>
      </c>
      <c r="O8" s="21" t="str">
        <f>_xlfn.XLOOKUP(L8,Admin!$A$2:$A$601,Admin!$E$2:$E$601,"",0)</f>
        <v>Ballard</v>
      </c>
      <c r="P8" s="83">
        <v>24.7</v>
      </c>
      <c r="Q8" s="21">
        <f t="shared" si="2"/>
        <v>1</v>
      </c>
      <c r="R8" t="str">
        <f>_xlfn.XLOOKUP(L8,Admin!$A$2:$A$601,Admin!$F$2:$F$601,"",0)</f>
        <v>PR</v>
      </c>
      <c r="S8">
        <f>COUNTIF(R$7:R8,R8)</f>
        <v>2</v>
      </c>
      <c r="T8">
        <f>IF(P8=0,"",IF(S8&lt;3,COUNTIF(S$7:S8,"&lt;3"),0))</f>
        <v>2</v>
      </c>
      <c r="U8">
        <f t="shared" si="3"/>
        <v>12</v>
      </c>
      <c r="X8" s="45">
        <v>619</v>
      </c>
      <c r="Y8" s="21" t="str">
        <f>_xlfn.XLOOKUP(X8,Admin!$A$2:$A$601,Admin!$C$2:$C$601,"",0)</f>
        <v>U11B WAC</v>
      </c>
      <c r="Z8" s="21" t="str">
        <f>_xlfn.XLOOKUP(X8,Admin!$A$2:$A$601,Admin!$D$2:$D$601,"",0)</f>
        <v xml:space="preserve">Ezra </v>
      </c>
      <c r="AA8" s="21" t="str">
        <f>_xlfn.XLOOKUP(X8,Admin!$A$2:$A$601,Admin!$E$2:$E$601,"",0)</f>
        <v xml:space="preserve">Haydon </v>
      </c>
      <c r="AB8" s="83">
        <v>12</v>
      </c>
      <c r="AC8" s="21">
        <f t="shared" si="4"/>
        <v>2</v>
      </c>
      <c r="AD8" t="str">
        <f>_xlfn.XLOOKUP(X8,Admin!$A$2:$A$601,Admin!$F$2:$F$601,"",0)</f>
        <v>WAC</v>
      </c>
      <c r="AE8">
        <f>COUNTIF(AD$7:AD8,AD8)</f>
        <v>1</v>
      </c>
      <c r="AF8">
        <f>IF(AB8=0,"",IF(AE8&lt;3,COUNTIF(AE$7:AE8,"&lt;3"),0))</f>
        <v>2</v>
      </c>
      <c r="AG8">
        <f t="shared" si="5"/>
        <v>11</v>
      </c>
      <c r="AK8" s="45">
        <v>423</v>
      </c>
      <c r="AL8" s="21" t="str">
        <f>_xlfn.XLOOKUP(AK8,Admin!$A$2:$A$601,Admin!$C$2:$C$601,"",0)</f>
        <v>U11B PR</v>
      </c>
      <c r="AM8" s="21" t="str">
        <f>_xlfn.XLOOKUP(AK8,Admin!$A$2:$A$601,Admin!$D$2:$D$601,"",0)</f>
        <v>James</v>
      </c>
      <c r="AN8" s="21" t="str">
        <f>_xlfn.XLOOKUP(AK8,Admin!$A$2:$A$601,Admin!$E$2:$E$601,"",0)</f>
        <v>Ballard</v>
      </c>
      <c r="AO8" s="83">
        <v>24.4</v>
      </c>
      <c r="AP8" s="21">
        <f t="shared" si="6"/>
        <v>2</v>
      </c>
      <c r="AQ8" t="str">
        <f>_xlfn.XLOOKUP(AK8,Admin!$A$2:$A$601,Admin!$F$2:$F$601,"",0)</f>
        <v>PR</v>
      </c>
      <c r="AR8">
        <f>COUNTIF(AQ$7:AQ8,AQ8)</f>
        <v>2</v>
      </c>
      <c r="AS8">
        <f>IF(AO8=0,"",IF(AR8&lt;3,COUNTIF(AR$7:AR8,"&lt;3"),0))</f>
        <v>2</v>
      </c>
      <c r="AT8">
        <f t="shared" si="7"/>
        <v>11</v>
      </c>
    </row>
    <row r="9" spans="1:46" x14ac:dyDescent="0.35">
      <c r="A9" s="45">
        <v>619</v>
      </c>
      <c r="B9" s="21" t="str">
        <f>_xlfn.XLOOKUP(A9,Admin!$A$2:$A$601,Admin!$C$2:$C$601,"",0)</f>
        <v>U11B WAC</v>
      </c>
      <c r="C9" s="21" t="str">
        <f>_xlfn.XLOOKUP(A9,Admin!$A$2:$A$601,Admin!$D$2:$D$601,"",0)</f>
        <v xml:space="preserve">Ezra </v>
      </c>
      <c r="D9" s="21" t="str">
        <f>_xlfn.XLOOKUP(A9,Admin!$A$2:$A$601,Admin!$E$2:$E$601,"",0)</f>
        <v xml:space="preserve">Haydon </v>
      </c>
      <c r="E9" s="83">
        <v>12.2</v>
      </c>
      <c r="F9" s="21">
        <f t="shared" si="0"/>
        <v>3</v>
      </c>
      <c r="G9" t="str">
        <f>_xlfn.XLOOKUP(A9,Admin!$A$2:$A$601,Admin!$F$2:$F$601,"",0)</f>
        <v>WAC</v>
      </c>
      <c r="H9">
        <f>COUNTIF(G$7:G9,G9)</f>
        <v>2</v>
      </c>
      <c r="I9">
        <f>IF(E9=0,"",IF(H9&lt;3,COUNTIF(H$7:H9,"&lt;3"),0))</f>
        <v>3</v>
      </c>
      <c r="J9">
        <f t="shared" si="1"/>
        <v>10</v>
      </c>
      <c r="L9" s="45">
        <v>321</v>
      </c>
      <c r="M9" s="21" t="str">
        <f>_xlfn.XLOOKUP(L9,Admin!$A$2:$A$601,Admin!$C$2:$C$601,"",0)</f>
        <v>U11B PAC</v>
      </c>
      <c r="N9" s="21" t="str">
        <f>_xlfn.XLOOKUP(L9,Admin!$A$2:$A$601,Admin!$D$2:$D$601,"",0)</f>
        <v>Noah</v>
      </c>
      <c r="O9" s="21" t="str">
        <f>_xlfn.XLOOKUP(L9,Admin!$A$2:$A$601,Admin!$E$2:$E$601,"",0)</f>
        <v>Mc Carthy</v>
      </c>
      <c r="P9" s="83">
        <v>24.8</v>
      </c>
      <c r="Q9" s="21">
        <f t="shared" si="2"/>
        <v>3</v>
      </c>
      <c r="R9" t="str">
        <f>_xlfn.XLOOKUP(L9,Admin!$A$2:$A$601,Admin!$F$2:$F$601,"",0)</f>
        <v>PAC</v>
      </c>
      <c r="S9">
        <f>COUNTIF(R$7:R9,R9)</f>
        <v>1</v>
      </c>
      <c r="T9">
        <f>IF(P9=0,"",IF(S9&lt;3,COUNTIF(S$7:S9,"&lt;3"),0))</f>
        <v>3</v>
      </c>
      <c r="U9">
        <f t="shared" si="3"/>
        <v>10</v>
      </c>
      <c r="X9" s="45">
        <v>123</v>
      </c>
      <c r="Y9" s="21" t="str">
        <f>_xlfn.XLOOKUP(X9,Admin!$A$2:$A$601,Admin!$C$2:$C$601,"",0)</f>
        <v>U11B BAC</v>
      </c>
      <c r="Z9" s="21" t="str">
        <f>_xlfn.XLOOKUP(X9,Admin!$A$2:$A$601,Admin!$D$2:$D$601,"",0)</f>
        <v>George</v>
      </c>
      <c r="AA9" s="21" t="str">
        <f>_xlfn.XLOOKUP(X9,Admin!$A$2:$A$601,Admin!$E$2:$E$601,"",0)</f>
        <v>Jenkins</v>
      </c>
      <c r="AB9" s="83">
        <v>12.2</v>
      </c>
      <c r="AC9" s="21">
        <f t="shared" si="4"/>
        <v>3</v>
      </c>
      <c r="AD9" t="str">
        <f>_xlfn.XLOOKUP(X9,Admin!$A$2:$A$601,Admin!$F$2:$F$601,"",0)</f>
        <v>BAC</v>
      </c>
      <c r="AE9">
        <f>COUNTIF(AD$7:AD9,AD9)</f>
        <v>2</v>
      </c>
      <c r="AF9">
        <f>IF(AB9=0,"",IF(AE9&lt;3,COUNTIF(AE$7:AE9,"&lt;3"),0))</f>
        <v>3</v>
      </c>
      <c r="AG9">
        <f t="shared" si="5"/>
        <v>10</v>
      </c>
      <c r="AK9" s="45">
        <v>628</v>
      </c>
      <c r="AL9" s="21" t="str">
        <f>_xlfn.XLOOKUP(AK9,Admin!$A$2:$A$601,Admin!$C$2:$C$601,"",0)</f>
        <v>U11B WAC</v>
      </c>
      <c r="AM9" s="21" t="str">
        <f>_xlfn.XLOOKUP(AK9,Admin!$A$2:$A$601,Admin!$D$2:$D$601,"",0)</f>
        <v xml:space="preserve">Jack </v>
      </c>
      <c r="AN9" s="21" t="str">
        <f>_xlfn.XLOOKUP(AK9,Admin!$A$2:$A$601,Admin!$E$2:$E$601,"",0)</f>
        <v xml:space="preserve">Rourke </v>
      </c>
      <c r="AO9" s="83">
        <v>24.4</v>
      </c>
      <c r="AP9" s="21">
        <f t="shared" si="6"/>
        <v>2</v>
      </c>
      <c r="AQ9" t="str">
        <f>_xlfn.XLOOKUP(AK9,Admin!$A$2:$A$601,Admin!$F$2:$F$601,"",0)</f>
        <v>WAC</v>
      </c>
      <c r="AR9">
        <f>COUNTIF(AQ$7:AQ9,AQ9)</f>
        <v>1</v>
      </c>
      <c r="AS9">
        <f>IF(AO9=0,"",IF(AR9&lt;3,COUNTIF(AR$7:AR9,"&lt;3"),0))</f>
        <v>3</v>
      </c>
      <c r="AT9">
        <f t="shared" si="7"/>
        <v>11</v>
      </c>
    </row>
    <row r="10" spans="1:46" x14ac:dyDescent="0.35">
      <c r="A10" s="45">
        <v>127</v>
      </c>
      <c r="B10" s="21" t="str">
        <f>_xlfn.XLOOKUP(A10,Admin!$A$2:$A$601,Admin!$C$2:$C$601,"",0)</f>
        <v>U11B BAC</v>
      </c>
      <c r="C10" s="21" t="str">
        <f>_xlfn.XLOOKUP(A10,Admin!$A$2:$A$601,Admin!$D$2:$D$601,"",0)</f>
        <v>Seth</v>
      </c>
      <c r="D10" s="21" t="str">
        <f>_xlfn.XLOOKUP(A10,Admin!$A$2:$A$601,Admin!$E$2:$E$601,"",0)</f>
        <v>Jackson</v>
      </c>
      <c r="E10" s="83">
        <v>12.5</v>
      </c>
      <c r="F10" s="21">
        <f t="shared" si="0"/>
        <v>4</v>
      </c>
      <c r="G10" t="str">
        <f>_xlfn.XLOOKUP(A10,Admin!$A$2:$A$601,Admin!$F$2:$F$601,"",0)</f>
        <v>BAC</v>
      </c>
      <c r="H10">
        <f>COUNTIF(G$7:G10,G10)</f>
        <v>2</v>
      </c>
      <c r="I10">
        <f>IF(E10=0,"",IF(H10&lt;3,COUNTIF(H$7:H10,"&lt;3"),0))</f>
        <v>4</v>
      </c>
      <c r="J10">
        <f t="shared" si="1"/>
        <v>9</v>
      </c>
      <c r="L10" s="45">
        <v>628</v>
      </c>
      <c r="M10" s="21" t="str">
        <f>_xlfn.XLOOKUP(L10,Admin!$A$2:$A$601,Admin!$C$2:$C$601,"",0)</f>
        <v>U11B WAC</v>
      </c>
      <c r="N10" s="21" t="str">
        <f>_xlfn.XLOOKUP(L10,Admin!$A$2:$A$601,Admin!$D$2:$D$601,"",0)</f>
        <v xml:space="preserve">Jack </v>
      </c>
      <c r="O10" s="21" t="str">
        <f>_xlfn.XLOOKUP(L10,Admin!$A$2:$A$601,Admin!$E$2:$E$601,"",0)</f>
        <v xml:space="preserve">Rourke </v>
      </c>
      <c r="P10" s="83">
        <v>24.9</v>
      </c>
      <c r="Q10" s="21">
        <f t="shared" si="2"/>
        <v>4</v>
      </c>
      <c r="R10" t="str">
        <f>_xlfn.XLOOKUP(L10,Admin!$A$2:$A$601,Admin!$F$2:$F$601,"",0)</f>
        <v>WAC</v>
      </c>
      <c r="S10">
        <f>COUNTIF(R$7:R10,R10)</f>
        <v>1</v>
      </c>
      <c r="T10">
        <f>IF(P10=0,"",IF(S10&lt;3,COUNTIF(S$7:S10,"&lt;3"),0))</f>
        <v>4</v>
      </c>
      <c r="U10">
        <f t="shared" si="3"/>
        <v>9</v>
      </c>
      <c r="X10" s="45">
        <v>629</v>
      </c>
      <c r="Y10" s="21" t="str">
        <f>_xlfn.XLOOKUP(X10,Admin!$A$2:$A$601,Admin!$C$2:$C$601,"",0)</f>
        <v>U11B WAC</v>
      </c>
      <c r="Z10" s="21" t="str">
        <f>_xlfn.XLOOKUP(X10,Admin!$A$2:$A$601,Admin!$D$2:$D$601,"",0)</f>
        <v xml:space="preserve">Henri </v>
      </c>
      <c r="AA10" s="21" t="str">
        <f>_xlfn.XLOOKUP(X10,Admin!$A$2:$A$601,Admin!$E$2:$E$601,"",0)</f>
        <v xml:space="preserve">Elliott - Smith </v>
      </c>
      <c r="AB10" s="83">
        <v>12.3</v>
      </c>
      <c r="AC10" s="21">
        <f t="shared" si="4"/>
        <v>4</v>
      </c>
      <c r="AD10" t="str">
        <f>_xlfn.XLOOKUP(X10,Admin!$A$2:$A$601,Admin!$F$2:$F$601,"",0)</f>
        <v>WAC</v>
      </c>
      <c r="AE10">
        <f>COUNTIF(AD$7:AD10,AD10)</f>
        <v>2</v>
      </c>
      <c r="AF10">
        <f>IF(AB10=0,"",IF(AE10&lt;3,COUNTIF(AE$7:AE10,"&lt;3"),0))</f>
        <v>4</v>
      </c>
      <c r="AG10">
        <f t="shared" si="5"/>
        <v>9</v>
      </c>
      <c r="AK10" s="45">
        <v>424</v>
      </c>
      <c r="AL10" s="21" t="str">
        <f>_xlfn.XLOOKUP(AK10,Admin!$A$2:$A$601,Admin!$C$2:$C$601,"",0)</f>
        <v>U11B PR</v>
      </c>
      <c r="AM10" s="21" t="str">
        <f>_xlfn.XLOOKUP(AK10,Admin!$A$2:$A$601,Admin!$D$2:$D$601,"",0)</f>
        <v>Leo</v>
      </c>
      <c r="AN10" s="21" t="str">
        <f>_xlfn.XLOOKUP(AK10,Admin!$A$2:$A$601,Admin!$E$2:$E$601,"",0)</f>
        <v>Amey</v>
      </c>
      <c r="AO10" s="83">
        <v>25.2</v>
      </c>
      <c r="AP10" s="21">
        <f t="shared" si="6"/>
        <v>4</v>
      </c>
      <c r="AQ10" t="str">
        <f>_xlfn.XLOOKUP(AK10,Admin!$A$2:$A$601,Admin!$F$2:$F$601,"",0)</f>
        <v>PR</v>
      </c>
      <c r="AR10">
        <f>COUNTIF(AQ$7:AQ10,AQ10)</f>
        <v>3</v>
      </c>
      <c r="AS10">
        <f>IF(AO10=0,"",IF(AR10&lt;3,COUNTIF(AR$7:AR10,"&lt;3"),0))</f>
        <v>0</v>
      </c>
      <c r="AT10" t="str">
        <f t="shared" si="7"/>
        <v/>
      </c>
    </row>
    <row r="11" spans="1:46" x14ac:dyDescent="0.35">
      <c r="A11" s="45">
        <v>126</v>
      </c>
      <c r="B11" s="21" t="str">
        <f>_xlfn.XLOOKUP(A11,Admin!$A$2:$A$601,Admin!$C$2:$C$601,"",0)</f>
        <v>U11B BAC</v>
      </c>
      <c r="C11" s="21" t="str">
        <f>_xlfn.XLOOKUP(A11,Admin!$A$2:$A$601,Admin!$D$2:$D$601,"",0)</f>
        <v>Floyd</v>
      </c>
      <c r="D11" s="21" t="str">
        <f>_xlfn.XLOOKUP(A11,Admin!$A$2:$A$601,Admin!$E$2:$E$601,"",0)</f>
        <v>Billings</v>
      </c>
      <c r="E11" s="83">
        <v>12.5</v>
      </c>
      <c r="F11" s="21">
        <f t="shared" si="0"/>
        <v>4</v>
      </c>
      <c r="G11" t="str">
        <f>_xlfn.XLOOKUP(A11,Admin!$A$2:$A$601,Admin!$F$2:$F$601,"",0)</f>
        <v>BAC</v>
      </c>
      <c r="H11">
        <f>COUNTIF(G$7:G11,G11)</f>
        <v>3</v>
      </c>
      <c r="I11">
        <f>IF(E11=0,"",IF(H11&lt;3,COUNTIF(H$7:H11,"&lt;3"),0))</f>
        <v>0</v>
      </c>
      <c r="J11" t="str">
        <f t="shared" si="1"/>
        <v/>
      </c>
      <c r="L11" s="45">
        <v>424</v>
      </c>
      <c r="M11" s="21" t="str">
        <f>_xlfn.XLOOKUP(L11,Admin!$A$2:$A$601,Admin!$C$2:$C$601,"",0)</f>
        <v>U11B PR</v>
      </c>
      <c r="N11" s="21" t="str">
        <f>_xlfn.XLOOKUP(L11,Admin!$A$2:$A$601,Admin!$D$2:$D$601,"",0)</f>
        <v>Leo</v>
      </c>
      <c r="O11" s="21" t="str">
        <f>_xlfn.XLOOKUP(L11,Admin!$A$2:$A$601,Admin!$E$2:$E$601,"",0)</f>
        <v>Amey</v>
      </c>
      <c r="P11" s="83">
        <v>25.2</v>
      </c>
      <c r="Q11" s="21">
        <f t="shared" si="2"/>
        <v>5</v>
      </c>
      <c r="R11" t="str">
        <f>_xlfn.XLOOKUP(L11,Admin!$A$2:$A$601,Admin!$F$2:$F$601,"",0)</f>
        <v>PR</v>
      </c>
      <c r="S11">
        <f>COUNTIF(R$7:R11,R11)</f>
        <v>3</v>
      </c>
      <c r="T11">
        <f>IF(P11=0,"",IF(S11&lt;3,COUNTIF(S$7:S11,"&lt;3"),0))</f>
        <v>0</v>
      </c>
      <c r="U11" t="str">
        <f t="shared" si="3"/>
        <v/>
      </c>
      <c r="X11" s="45">
        <v>127</v>
      </c>
      <c r="Y11" s="21" t="str">
        <f>_xlfn.XLOOKUP(X11,Admin!$A$2:$A$601,Admin!$C$2:$C$601,"",0)</f>
        <v>U11B BAC</v>
      </c>
      <c r="Z11" s="21" t="str">
        <f>_xlfn.XLOOKUP(X11,Admin!$A$2:$A$601,Admin!$D$2:$D$601,"",0)</f>
        <v>Seth</v>
      </c>
      <c r="AA11" s="21" t="str">
        <f>_xlfn.XLOOKUP(X11,Admin!$A$2:$A$601,Admin!$E$2:$E$601,"",0)</f>
        <v>Jackson</v>
      </c>
      <c r="AB11" s="83">
        <v>12.7</v>
      </c>
      <c r="AC11" s="21">
        <f t="shared" si="4"/>
        <v>5</v>
      </c>
      <c r="AD11" t="str">
        <f>_xlfn.XLOOKUP(X11,Admin!$A$2:$A$601,Admin!$F$2:$F$601,"",0)</f>
        <v>BAC</v>
      </c>
      <c r="AE11">
        <f>COUNTIF(AD$7:AD11,AD11)</f>
        <v>3</v>
      </c>
      <c r="AF11">
        <f>IF(AB11=0,"",IF(AE11&lt;3,COUNTIF(AE$7:AE11,"&lt;3"),0))</f>
        <v>0</v>
      </c>
      <c r="AG11" t="str">
        <f t="shared" si="5"/>
        <v/>
      </c>
      <c r="AK11" s="45">
        <v>321</v>
      </c>
      <c r="AL11" s="21" t="str">
        <f>_xlfn.XLOOKUP(AK11,Admin!$A$2:$A$601,Admin!$C$2:$C$601,"",0)</f>
        <v>U11B PAC</v>
      </c>
      <c r="AM11" s="21" t="str">
        <f>_xlfn.XLOOKUP(AK11,Admin!$A$2:$A$601,Admin!$D$2:$D$601,"",0)</f>
        <v>Noah</v>
      </c>
      <c r="AN11" s="21" t="str">
        <f>_xlfn.XLOOKUP(AK11,Admin!$A$2:$A$601,Admin!$E$2:$E$601,"",0)</f>
        <v>Mc Carthy</v>
      </c>
      <c r="AO11" s="83">
        <v>25.3</v>
      </c>
      <c r="AP11" s="21">
        <f t="shared" si="6"/>
        <v>5</v>
      </c>
      <c r="AQ11" t="str">
        <f>_xlfn.XLOOKUP(AK11,Admin!$A$2:$A$601,Admin!$F$2:$F$601,"",0)</f>
        <v>PAC</v>
      </c>
      <c r="AR11">
        <f>COUNTIF(AQ$7:AQ11,AQ11)</f>
        <v>1</v>
      </c>
      <c r="AS11">
        <f>IF(AO11=0,"",IF(AR11&lt;3,COUNTIF(AR$7:AR11,"&lt;3"),0))</f>
        <v>4</v>
      </c>
      <c r="AT11">
        <f t="shared" si="7"/>
        <v>9</v>
      </c>
    </row>
    <row r="12" spans="1:46" x14ac:dyDescent="0.35">
      <c r="A12" s="45">
        <v>119</v>
      </c>
      <c r="B12" s="21" t="str">
        <f>_xlfn.XLOOKUP(A12,Admin!$A$2:$A$601,Admin!$C$2:$C$601,"",0)</f>
        <v>U11B BAC</v>
      </c>
      <c r="C12" s="21" t="str">
        <f>_xlfn.XLOOKUP(A12,Admin!$A$2:$A$601,Admin!$D$2:$D$601,"",0)</f>
        <v>Jayton</v>
      </c>
      <c r="D12" s="21" t="str">
        <f>_xlfn.XLOOKUP(A12,Admin!$A$2:$A$601,Admin!$E$2:$E$601,"",0)</f>
        <v>Welsh</v>
      </c>
      <c r="E12" s="83">
        <v>12.5</v>
      </c>
      <c r="F12" s="21">
        <f t="shared" si="0"/>
        <v>4</v>
      </c>
      <c r="G12" t="str">
        <f>_xlfn.XLOOKUP(A12,Admin!$A$2:$A$601,Admin!$F$2:$F$601,"",0)</f>
        <v>BAC</v>
      </c>
      <c r="H12">
        <f>COUNTIF(G$7:G12,G12)</f>
        <v>4</v>
      </c>
      <c r="I12">
        <f>IF(E12=0,"",IF(H12&lt;3,COUNTIF(H$7:H12,"&lt;3"),0))</f>
        <v>0</v>
      </c>
      <c r="J12" t="str">
        <f t="shared" si="1"/>
        <v/>
      </c>
      <c r="L12" s="45">
        <v>118</v>
      </c>
      <c r="M12" s="21" t="str">
        <f>_xlfn.XLOOKUP(L12,Admin!$A$2:$A$601,Admin!$C$2:$C$601,"",0)</f>
        <v>U11B BAC</v>
      </c>
      <c r="N12" s="21" t="str">
        <f>_xlfn.XLOOKUP(L12,Admin!$A$2:$A$601,Admin!$D$2:$D$601,"",0)</f>
        <v>Haden</v>
      </c>
      <c r="O12" s="21" t="str">
        <f>_xlfn.XLOOKUP(L12,Admin!$A$2:$A$601,Admin!$E$2:$E$601,"",0)</f>
        <v>McDade</v>
      </c>
      <c r="P12" s="83">
        <v>25.2</v>
      </c>
      <c r="Q12" s="21">
        <f t="shared" si="2"/>
        <v>5</v>
      </c>
      <c r="R12" t="str">
        <f>_xlfn.XLOOKUP(L12,Admin!$A$2:$A$601,Admin!$F$2:$F$601,"",0)</f>
        <v>BAC</v>
      </c>
      <c r="S12">
        <f>COUNTIF(R$7:R12,R12)</f>
        <v>1</v>
      </c>
      <c r="T12">
        <f>IF(P12=0,"",IF(S12&lt;3,COUNTIF(S$7:S12,"&lt;3"),0))</f>
        <v>5</v>
      </c>
      <c r="U12">
        <f t="shared" si="3"/>
        <v>8</v>
      </c>
      <c r="X12" s="45"/>
      <c r="Y12" s="21" t="str">
        <f>_xlfn.XLOOKUP(X12,Admin!$A$2:$A$601,Admin!$C$2:$C$601,"",0)</f>
        <v/>
      </c>
      <c r="Z12" s="21" t="str">
        <f>_xlfn.XLOOKUP(X12,Admin!$A$2:$A$601,Admin!$D$2:$D$601,"",0)</f>
        <v/>
      </c>
      <c r="AA12" s="21" t="str">
        <f>_xlfn.XLOOKUP(X12,Admin!$A$2:$A$601,Admin!$E$2:$E$601,"",0)</f>
        <v/>
      </c>
      <c r="AB12" s="83"/>
      <c r="AC12" s="21" t="str">
        <f t="shared" si="4"/>
        <v/>
      </c>
      <c r="AD12" t="str">
        <f>_xlfn.XLOOKUP(X12,Admin!$A$2:$A$601,Admin!$F$2:$F$601,"",0)</f>
        <v/>
      </c>
      <c r="AE12">
        <f>COUNTIF(AD$7:AD12,AD12)</f>
        <v>1</v>
      </c>
      <c r="AF12" t="str">
        <f>IF(AB12=0,"",IF(AE12&lt;3,COUNTIF(AE$7:AE12,"&lt;3"),0))</f>
        <v/>
      </c>
      <c r="AG12" t="str">
        <f t="shared" si="5"/>
        <v/>
      </c>
      <c r="AK12" s="45"/>
      <c r="AL12" s="21" t="str">
        <f>_xlfn.XLOOKUP(AK12,Admin!$A$2:$A$601,Admin!$C$2:$C$601,"",0)</f>
        <v/>
      </c>
      <c r="AM12" s="21" t="str">
        <f>_xlfn.XLOOKUP(AK12,Admin!$A$2:$A$601,Admin!$D$2:$D$601,"",0)</f>
        <v/>
      </c>
      <c r="AN12" s="21" t="str">
        <f>_xlfn.XLOOKUP(AK12,Admin!$A$2:$A$601,Admin!$E$2:$E$601,"",0)</f>
        <v/>
      </c>
      <c r="AO12" s="83"/>
      <c r="AP12" s="21" t="str">
        <f t="shared" si="6"/>
        <v/>
      </c>
      <c r="AQ12" t="str">
        <f>_xlfn.XLOOKUP(AK12,Admin!$A$2:$A$601,Admin!$F$2:$F$601,"",0)</f>
        <v/>
      </c>
      <c r="AR12">
        <f>COUNTIF(AQ$7:AQ12,AQ12)</f>
        <v>1</v>
      </c>
      <c r="AS12" t="str">
        <f>IF(AO12=0,"",IF(AR12&lt;3,COUNTIF(AR$7:AR12,"&lt;3"),0))</f>
        <v/>
      </c>
      <c r="AT12" t="str">
        <f t="shared" si="7"/>
        <v/>
      </c>
    </row>
    <row r="13" spans="1:46" x14ac:dyDescent="0.35">
      <c r="A13" s="45">
        <v>317</v>
      </c>
      <c r="B13" s="21" t="str">
        <f>_xlfn.XLOOKUP(A13,Admin!$A$2:$A$601,Admin!$C$2:$C$601,"",0)</f>
        <v>U11B PAC</v>
      </c>
      <c r="C13" s="21" t="str">
        <f>_xlfn.XLOOKUP(A13,Admin!$A$2:$A$601,Admin!$D$2:$D$601,"",0)</f>
        <v>Archie</v>
      </c>
      <c r="D13" s="21" t="str">
        <f>_xlfn.XLOOKUP(A13,Admin!$A$2:$A$601,Admin!$E$2:$E$601,"",0)</f>
        <v>Byerley</v>
      </c>
      <c r="E13" s="83">
        <v>12.6</v>
      </c>
      <c r="F13" s="21">
        <f t="shared" si="0"/>
        <v>7</v>
      </c>
      <c r="G13" t="str">
        <f>_xlfn.XLOOKUP(A13,Admin!$A$2:$A$601,Admin!$F$2:$F$601,"",0)</f>
        <v>PAC</v>
      </c>
      <c r="H13">
        <f>COUNTIF(G$7:G13,G13)</f>
        <v>1</v>
      </c>
      <c r="I13">
        <f>IF(E13=0,"",IF(H13&lt;3,COUNTIF(H$7:H13,"&lt;3"),0))</f>
        <v>5</v>
      </c>
      <c r="J13">
        <f t="shared" si="1"/>
        <v>8</v>
      </c>
      <c r="L13" s="45">
        <v>616</v>
      </c>
      <c r="M13" s="21" t="str">
        <f>_xlfn.XLOOKUP(L13,Admin!$A$2:$A$601,Admin!$C$2:$C$601,"",0)</f>
        <v>U11B WAC</v>
      </c>
      <c r="N13" s="21" t="str">
        <f>_xlfn.XLOOKUP(L13,Admin!$A$2:$A$601,Admin!$D$2:$D$601,"",0)</f>
        <v xml:space="preserve">Toby </v>
      </c>
      <c r="O13" s="21" t="str">
        <f>_xlfn.XLOOKUP(L13,Admin!$A$2:$A$601,Admin!$E$2:$E$601,"",0)</f>
        <v xml:space="preserve">Smith </v>
      </c>
      <c r="P13" s="83">
        <v>25.3</v>
      </c>
      <c r="Q13" s="21">
        <f t="shared" si="2"/>
        <v>7</v>
      </c>
      <c r="R13" t="str">
        <f>_xlfn.XLOOKUP(L13,Admin!$A$2:$A$601,Admin!$F$2:$F$601,"",0)</f>
        <v>WAC</v>
      </c>
      <c r="S13">
        <f>COUNTIF(R$7:R13,R13)</f>
        <v>2</v>
      </c>
      <c r="T13">
        <f>IF(P13=0,"",IF(S13&lt;3,COUNTIF(S$7:S13,"&lt;3"),0))</f>
        <v>6</v>
      </c>
      <c r="U13">
        <f t="shared" si="3"/>
        <v>7</v>
      </c>
      <c r="X13" s="45"/>
      <c r="Y13" s="21" t="str">
        <f>_xlfn.XLOOKUP(X13,Admin!$A$2:$A$601,Admin!$C$2:$C$601,"",0)</f>
        <v/>
      </c>
      <c r="Z13" s="21" t="str">
        <f>_xlfn.XLOOKUP(X13,Admin!$A$2:$A$601,Admin!$D$2:$D$601,"",0)</f>
        <v/>
      </c>
      <c r="AA13" s="21" t="str">
        <f>_xlfn.XLOOKUP(X13,Admin!$A$2:$A$601,Admin!$E$2:$E$601,"",0)</f>
        <v/>
      </c>
      <c r="AB13" s="83"/>
      <c r="AC13" s="21" t="str">
        <f t="shared" si="4"/>
        <v/>
      </c>
      <c r="AD13" t="str">
        <f>_xlfn.XLOOKUP(X13,Admin!$A$2:$A$601,Admin!$F$2:$F$601,"",0)</f>
        <v/>
      </c>
      <c r="AE13">
        <f>COUNTIF(AD$7:AD13,AD13)</f>
        <v>2</v>
      </c>
      <c r="AF13" t="str">
        <f>IF(AB13=0,"",IF(AE13&lt;3,COUNTIF(AE$7:AE13,"&lt;3"),0))</f>
        <v/>
      </c>
      <c r="AG13" t="str">
        <f t="shared" si="5"/>
        <v/>
      </c>
      <c r="AK13" s="45"/>
      <c r="AL13" s="21" t="str">
        <f>_xlfn.XLOOKUP(AK13,Admin!$A$2:$A$601,Admin!$C$2:$C$601,"",0)</f>
        <v/>
      </c>
      <c r="AM13" s="21" t="str">
        <f>_xlfn.XLOOKUP(AK13,Admin!$A$2:$A$601,Admin!$D$2:$D$601,"",0)</f>
        <v/>
      </c>
      <c r="AN13" s="21" t="str">
        <f>_xlfn.XLOOKUP(AK13,Admin!$A$2:$A$601,Admin!$E$2:$E$601,"",0)</f>
        <v/>
      </c>
      <c r="AO13" s="83"/>
      <c r="AP13" s="21" t="str">
        <f t="shared" si="6"/>
        <v/>
      </c>
      <c r="AQ13" t="str">
        <f>_xlfn.XLOOKUP(AK13,Admin!$A$2:$A$601,Admin!$F$2:$F$601,"",0)</f>
        <v/>
      </c>
      <c r="AR13">
        <f>COUNTIF(AQ$7:AQ13,AQ13)</f>
        <v>2</v>
      </c>
      <c r="AS13" t="str">
        <f>IF(AO13=0,"",IF(AR13&lt;3,COUNTIF(AR$7:AR13,"&lt;3"),0))</f>
        <v/>
      </c>
      <c r="AT13" t="str">
        <f t="shared" si="7"/>
        <v/>
      </c>
    </row>
    <row r="14" spans="1:46" x14ac:dyDescent="0.35">
      <c r="A14" s="45">
        <v>479</v>
      </c>
      <c r="B14" s="21" t="str">
        <f>_xlfn.XLOOKUP(A14,Admin!$A$2:$A$601,Admin!$C$2:$C$601,"",0)</f>
        <v>U11B PR</v>
      </c>
      <c r="C14" s="21" t="str">
        <f>_xlfn.XLOOKUP(A14,Admin!$A$2:$A$601,Admin!$D$2:$D$601,"",0)</f>
        <v>Toby</v>
      </c>
      <c r="D14" s="21" t="str">
        <f>_xlfn.XLOOKUP(A14,Admin!$A$2:$A$601,Admin!$E$2:$E$601,"",0)</f>
        <v>King</v>
      </c>
      <c r="E14" s="83">
        <v>12.7</v>
      </c>
      <c r="F14" s="21">
        <f t="shared" si="0"/>
        <v>8</v>
      </c>
      <c r="G14" t="str">
        <f>_xlfn.XLOOKUP(A14,Admin!$A$2:$A$601,Admin!$F$2:$F$601,"",0)</f>
        <v>PR</v>
      </c>
      <c r="H14">
        <f>COUNTIF(G$7:G14,G14)</f>
        <v>1</v>
      </c>
      <c r="I14">
        <f>IF(E14=0,"",IF(H14&lt;3,COUNTIF(H$7:H14,"&lt;3"),0))</f>
        <v>6</v>
      </c>
      <c r="J14">
        <f t="shared" si="1"/>
        <v>7</v>
      </c>
      <c r="L14" s="45">
        <v>471</v>
      </c>
      <c r="M14" s="21" t="str">
        <f>_xlfn.XLOOKUP(L14,Admin!$A$2:$A$601,Admin!$C$2:$C$601,"",0)</f>
        <v>U11B PR</v>
      </c>
      <c r="N14" s="21" t="str">
        <f>_xlfn.XLOOKUP(L14,Admin!$A$2:$A$601,Admin!$D$2:$D$601,"",0)</f>
        <v xml:space="preserve">Henry </v>
      </c>
      <c r="O14" s="21" t="str">
        <f>_xlfn.XLOOKUP(L14,Admin!$A$2:$A$601,Admin!$E$2:$E$601,"",0)</f>
        <v>Jackson</v>
      </c>
      <c r="P14" s="83">
        <v>25.9</v>
      </c>
      <c r="Q14" s="21">
        <f t="shared" si="2"/>
        <v>8</v>
      </c>
      <c r="R14" t="str">
        <f>_xlfn.XLOOKUP(L14,Admin!$A$2:$A$601,Admin!$F$2:$F$601,"",0)</f>
        <v>PR</v>
      </c>
      <c r="S14">
        <f>COUNTIF(R$7:R14,R14)</f>
        <v>4</v>
      </c>
      <c r="T14">
        <f>IF(P14=0,"",IF(S14&lt;3,COUNTIF(S$7:S14,"&lt;3"),0))</f>
        <v>0</v>
      </c>
      <c r="U14" t="str">
        <f t="shared" si="3"/>
        <v/>
      </c>
      <c r="X14" s="45"/>
      <c r="Y14" s="21" t="str">
        <f>_xlfn.XLOOKUP(X14,Admin!$A$2:$A$601,Admin!$C$2:$C$601,"",0)</f>
        <v/>
      </c>
      <c r="Z14" s="21" t="str">
        <f>_xlfn.XLOOKUP(X14,Admin!$A$2:$A$601,Admin!$D$2:$D$601,"",0)</f>
        <v/>
      </c>
      <c r="AA14" s="21" t="str">
        <f>_xlfn.XLOOKUP(X14,Admin!$A$2:$A$601,Admin!$E$2:$E$601,"",0)</f>
        <v/>
      </c>
      <c r="AB14" s="83"/>
      <c r="AC14" s="21" t="str">
        <f t="shared" si="4"/>
        <v/>
      </c>
      <c r="AD14" t="str">
        <f>_xlfn.XLOOKUP(X14,Admin!$A$2:$A$601,Admin!$F$2:$F$601,"",0)</f>
        <v/>
      </c>
      <c r="AE14">
        <f>COUNTIF(AD$7:AD14,AD14)</f>
        <v>3</v>
      </c>
      <c r="AF14" t="str">
        <f>IF(AB14=0,"",IF(AE14&lt;3,COUNTIF(AE$7:AE14,"&lt;3"),0))</f>
        <v/>
      </c>
      <c r="AG14" t="str">
        <f t="shared" si="5"/>
        <v/>
      </c>
      <c r="AK14" s="45"/>
      <c r="AL14" s="21" t="str">
        <f>_xlfn.XLOOKUP(AK14,Admin!$A$2:$A$601,Admin!$C$2:$C$601,"",0)</f>
        <v/>
      </c>
      <c r="AM14" s="21" t="str">
        <f>_xlfn.XLOOKUP(AK14,Admin!$A$2:$A$601,Admin!$D$2:$D$601,"",0)</f>
        <v/>
      </c>
      <c r="AN14" s="21" t="str">
        <f>_xlfn.XLOOKUP(AK14,Admin!$A$2:$A$601,Admin!$E$2:$E$601,"",0)</f>
        <v/>
      </c>
      <c r="AO14" s="83"/>
      <c r="AP14" s="21" t="str">
        <f t="shared" si="6"/>
        <v/>
      </c>
      <c r="AQ14" t="str">
        <f>_xlfn.XLOOKUP(AK14,Admin!$A$2:$A$601,Admin!$F$2:$F$601,"",0)</f>
        <v/>
      </c>
      <c r="AR14">
        <f>COUNTIF(AQ$7:AQ14,AQ14)</f>
        <v>3</v>
      </c>
      <c r="AS14" t="str">
        <f>IF(AO14=0,"",IF(AR14&lt;3,COUNTIF(AR$7:AR14,"&lt;3"),0))</f>
        <v/>
      </c>
      <c r="AT14" t="str">
        <f t="shared" si="7"/>
        <v/>
      </c>
    </row>
    <row r="15" spans="1:46" x14ac:dyDescent="0.35">
      <c r="A15" s="45">
        <v>627</v>
      </c>
      <c r="B15" s="21" t="str">
        <f>_xlfn.XLOOKUP(A15,Admin!$A$2:$A$601,Admin!$C$2:$C$601,"",0)</f>
        <v>U11B WAC</v>
      </c>
      <c r="C15" s="21" t="str">
        <f>_xlfn.XLOOKUP(A15,Admin!$A$2:$A$601,Admin!$D$2:$D$601,"",0)</f>
        <v xml:space="preserve">Angus </v>
      </c>
      <c r="D15" s="21" t="str">
        <f>_xlfn.XLOOKUP(A15,Admin!$A$2:$A$601,Admin!$E$2:$E$601,"",0)</f>
        <v xml:space="preserve">Craig </v>
      </c>
      <c r="E15" s="83">
        <v>12.9</v>
      </c>
      <c r="F15" s="21">
        <f t="shared" si="0"/>
        <v>9</v>
      </c>
      <c r="G15" t="str">
        <f>_xlfn.XLOOKUP(A15,Admin!$A$2:$A$601,Admin!$F$2:$F$601,"",0)</f>
        <v>WAC</v>
      </c>
      <c r="H15">
        <f>COUNTIF(G$7:G15,G15)</f>
        <v>3</v>
      </c>
      <c r="I15">
        <f>IF(E15=0,"",IF(H15&lt;3,COUNTIF(H$7:H15,"&lt;3"),0))</f>
        <v>0</v>
      </c>
      <c r="J15" t="str">
        <f t="shared" si="1"/>
        <v/>
      </c>
      <c r="L15" s="45">
        <v>418</v>
      </c>
      <c r="M15" s="21" t="str">
        <f>_xlfn.XLOOKUP(L15,Admin!$A$2:$A$601,Admin!$C$2:$C$601,"",0)</f>
        <v>U11B PR</v>
      </c>
      <c r="N15" s="21" t="str">
        <f>_xlfn.XLOOKUP(L15,Admin!$A$2:$A$601,Admin!$D$2:$D$601,"",0)</f>
        <v>Douglas</v>
      </c>
      <c r="O15" s="21" t="str">
        <f>_xlfn.XLOOKUP(L15,Admin!$A$2:$A$601,Admin!$E$2:$E$601,"",0)</f>
        <v>Greenslade</v>
      </c>
      <c r="P15" s="83">
        <v>26</v>
      </c>
      <c r="Q15" s="21">
        <f t="shared" si="2"/>
        <v>9</v>
      </c>
      <c r="R15" t="str">
        <f>_xlfn.XLOOKUP(L15,Admin!$A$2:$A$601,Admin!$F$2:$F$601,"",0)</f>
        <v>PR</v>
      </c>
      <c r="S15">
        <f>COUNTIF(R$7:R15,R15)</f>
        <v>5</v>
      </c>
      <c r="T15">
        <f>IF(P15=0,"",IF(S15&lt;3,COUNTIF(S$7:S15,"&lt;3"),0))</f>
        <v>0</v>
      </c>
      <c r="U15" t="str">
        <f t="shared" si="3"/>
        <v/>
      </c>
      <c r="X15" s="45"/>
      <c r="Y15" s="21" t="str">
        <f>_xlfn.XLOOKUP(X15,Admin!$A$2:$A$601,Admin!$C$2:$C$601,"",0)</f>
        <v/>
      </c>
      <c r="Z15" s="21" t="str">
        <f>_xlfn.XLOOKUP(X15,Admin!$A$2:$A$601,Admin!$D$2:$D$601,"",0)</f>
        <v/>
      </c>
      <c r="AA15" s="21" t="str">
        <f>_xlfn.XLOOKUP(X15,Admin!$A$2:$A$601,Admin!$E$2:$E$601,"",0)</f>
        <v/>
      </c>
      <c r="AB15" s="83"/>
      <c r="AC15" s="21" t="str">
        <f t="shared" si="4"/>
        <v/>
      </c>
      <c r="AD15" t="str">
        <f>_xlfn.XLOOKUP(X15,Admin!$A$2:$A$601,Admin!$F$2:$F$601,"",0)</f>
        <v/>
      </c>
      <c r="AE15">
        <f>COUNTIF(AD$7:AD15,AD15)</f>
        <v>4</v>
      </c>
      <c r="AF15" t="str">
        <f>IF(AB15=0,"",IF(AE15&lt;3,COUNTIF(AE$7:AE15,"&lt;3"),0))</f>
        <v/>
      </c>
      <c r="AG15" t="str">
        <f t="shared" si="5"/>
        <v/>
      </c>
      <c r="AK15" s="45"/>
      <c r="AL15" s="21" t="str">
        <f>_xlfn.XLOOKUP(AK15,Admin!$A$2:$A$601,Admin!$C$2:$C$601,"",0)</f>
        <v/>
      </c>
      <c r="AM15" s="21" t="str">
        <f>_xlfn.XLOOKUP(AK15,Admin!$A$2:$A$601,Admin!$D$2:$D$601,"",0)</f>
        <v/>
      </c>
      <c r="AN15" s="21" t="str">
        <f>_xlfn.XLOOKUP(AK15,Admin!$A$2:$A$601,Admin!$E$2:$E$601,"",0)</f>
        <v/>
      </c>
      <c r="AO15" s="83"/>
      <c r="AP15" s="21" t="str">
        <f t="shared" si="6"/>
        <v/>
      </c>
      <c r="AQ15" t="str">
        <f>_xlfn.XLOOKUP(AK15,Admin!$A$2:$A$601,Admin!$F$2:$F$601,"",0)</f>
        <v/>
      </c>
      <c r="AR15">
        <f>COUNTIF(AQ$7:AQ15,AQ15)</f>
        <v>4</v>
      </c>
      <c r="AS15" t="str">
        <f>IF(AO15=0,"",IF(AR15&lt;3,COUNTIF(AR$7:AR15,"&lt;3"),0))</f>
        <v/>
      </c>
      <c r="AT15" t="str">
        <f t="shared" si="7"/>
        <v/>
      </c>
    </row>
    <row r="16" spans="1:46" x14ac:dyDescent="0.35">
      <c r="A16" s="45">
        <v>318</v>
      </c>
      <c r="B16" s="21" t="str">
        <f>_xlfn.XLOOKUP(A16,Admin!$A$2:$A$601,Admin!$C$2:$C$601,"",0)</f>
        <v>U11B PAC</v>
      </c>
      <c r="C16" s="21" t="str">
        <f>_xlfn.XLOOKUP(A16,Admin!$A$2:$A$601,Admin!$D$2:$D$601,"",0)</f>
        <v>Ethan</v>
      </c>
      <c r="D16" s="21" t="str">
        <f>_xlfn.XLOOKUP(A16,Admin!$A$2:$A$601,Admin!$E$2:$E$601,"",0)</f>
        <v>Byerley</v>
      </c>
      <c r="E16" s="83">
        <v>13</v>
      </c>
      <c r="F16" s="21">
        <f t="shared" si="0"/>
        <v>10</v>
      </c>
      <c r="G16" t="str">
        <f>_xlfn.XLOOKUP(A16,Admin!$A$2:$A$601,Admin!$F$2:$F$601,"",0)</f>
        <v>PAC</v>
      </c>
      <c r="H16">
        <f>COUNTIF(G$7:G16,G16)</f>
        <v>2</v>
      </c>
      <c r="I16">
        <f>IF(E16=0,"",IF(H16&lt;3,COUNTIF(H$7:H16,"&lt;3"),0))</f>
        <v>7</v>
      </c>
      <c r="J16">
        <f t="shared" si="1"/>
        <v>6</v>
      </c>
      <c r="L16" s="45">
        <v>217</v>
      </c>
      <c r="M16" s="21" t="str">
        <f>_xlfn.XLOOKUP(L16,Admin!$A$2:$A$601,Admin!$C$2:$C$601,"",0)</f>
        <v>U11B DAC</v>
      </c>
      <c r="N16" s="21" t="str">
        <f>_xlfn.XLOOKUP(L16,Admin!$A$2:$A$601,Admin!$D$2:$D$601,"",0)</f>
        <v>Dominic</v>
      </c>
      <c r="O16" s="21" t="str">
        <f>_xlfn.XLOOKUP(L16,Admin!$A$2:$A$601,Admin!$E$2:$E$601,"",0)</f>
        <v>GOFF</v>
      </c>
      <c r="P16" s="83">
        <v>26.1</v>
      </c>
      <c r="Q16" s="21">
        <f t="shared" si="2"/>
        <v>10</v>
      </c>
      <c r="R16" t="str">
        <f>_xlfn.XLOOKUP(L16,Admin!$A$2:$A$601,Admin!$F$2:$F$601,"",0)</f>
        <v>DAC</v>
      </c>
      <c r="S16">
        <f>COUNTIF(R$7:R16,R16)</f>
        <v>1</v>
      </c>
      <c r="T16">
        <f>IF(P16=0,"",IF(S16&lt;3,COUNTIF(S$7:S16,"&lt;3"),0))</f>
        <v>7</v>
      </c>
      <c r="U16">
        <f t="shared" si="3"/>
        <v>6</v>
      </c>
      <c r="X16" s="45"/>
      <c r="Y16" s="21" t="str">
        <f>_xlfn.XLOOKUP(X16,Admin!$A$2:$A$601,Admin!$C$2:$C$601,"",0)</f>
        <v/>
      </c>
      <c r="Z16" s="21" t="str">
        <f>_xlfn.XLOOKUP(X16,Admin!$A$2:$A$601,Admin!$D$2:$D$601,"",0)</f>
        <v/>
      </c>
      <c r="AA16" s="21" t="str">
        <f>_xlfn.XLOOKUP(X16,Admin!$A$2:$A$601,Admin!$E$2:$E$601,"",0)</f>
        <v/>
      </c>
      <c r="AB16" s="83"/>
      <c r="AC16" s="21" t="str">
        <f t="shared" si="4"/>
        <v/>
      </c>
      <c r="AD16" t="str">
        <f>_xlfn.XLOOKUP(X16,Admin!$A$2:$A$601,Admin!$F$2:$F$601,"",0)</f>
        <v/>
      </c>
      <c r="AE16">
        <f>COUNTIF(AD$7:AD16,AD16)</f>
        <v>5</v>
      </c>
      <c r="AF16" t="str">
        <f>IF(AB16=0,"",IF(AE16&lt;3,COUNTIF(AE$7:AE16,"&lt;3"),0))</f>
        <v/>
      </c>
      <c r="AG16" t="str">
        <f t="shared" si="5"/>
        <v/>
      </c>
      <c r="AK16" s="45"/>
      <c r="AL16" s="21" t="str">
        <f>_xlfn.XLOOKUP(AK16,Admin!$A$2:$A$601,Admin!$C$2:$C$601,"",0)</f>
        <v/>
      </c>
      <c r="AM16" s="21" t="str">
        <f>_xlfn.XLOOKUP(AK16,Admin!$A$2:$A$601,Admin!$D$2:$D$601,"",0)</f>
        <v/>
      </c>
      <c r="AN16" s="21" t="str">
        <f>_xlfn.XLOOKUP(AK16,Admin!$A$2:$A$601,Admin!$E$2:$E$601,"",0)</f>
        <v/>
      </c>
      <c r="AO16" s="83"/>
      <c r="AP16" s="21" t="str">
        <f t="shared" si="6"/>
        <v/>
      </c>
      <c r="AQ16" t="str">
        <f>_xlfn.XLOOKUP(AK16,Admin!$A$2:$A$601,Admin!$F$2:$F$601,"",0)</f>
        <v/>
      </c>
      <c r="AR16">
        <f>COUNTIF(AQ$7:AQ16,AQ16)</f>
        <v>5</v>
      </c>
      <c r="AS16" t="str">
        <f>IF(AO16=0,"",IF(AR16&lt;3,COUNTIF(AR$7:AR16,"&lt;3"),0))</f>
        <v/>
      </c>
      <c r="AT16" t="str">
        <f t="shared" si="7"/>
        <v/>
      </c>
    </row>
    <row r="17" spans="1:46" x14ac:dyDescent="0.35">
      <c r="A17" s="45">
        <v>460</v>
      </c>
      <c r="B17" s="21" t="str">
        <f>_xlfn.XLOOKUP(A17,Admin!$A$2:$A$601,Admin!$C$2:$C$601,"",0)</f>
        <v>U11B PR</v>
      </c>
      <c r="C17" s="21" t="str">
        <f>_xlfn.XLOOKUP(A17,Admin!$A$2:$A$601,Admin!$D$2:$D$601,"",0)</f>
        <v>Harry</v>
      </c>
      <c r="D17" s="21" t="str">
        <f>_xlfn.XLOOKUP(A17,Admin!$A$2:$A$601,Admin!$E$2:$E$601,"",0)</f>
        <v>Hooper</v>
      </c>
      <c r="E17" s="83">
        <v>13</v>
      </c>
      <c r="F17" s="21">
        <f t="shared" si="0"/>
        <v>10</v>
      </c>
      <c r="G17" t="str">
        <f>_xlfn.XLOOKUP(A17,Admin!$A$2:$A$601,Admin!$F$2:$F$601,"",0)</f>
        <v>PR</v>
      </c>
      <c r="H17">
        <f>COUNTIF(G$7:G17,G17)</f>
        <v>2</v>
      </c>
      <c r="I17">
        <f>IF(E17=0,"",IF(H17&lt;3,COUNTIF(H$7:H17,"&lt;3"),0))</f>
        <v>8</v>
      </c>
      <c r="J17">
        <f t="shared" si="1"/>
        <v>5</v>
      </c>
      <c r="L17" s="45">
        <v>464</v>
      </c>
      <c r="M17" s="21" t="str">
        <f>_xlfn.XLOOKUP(L17,Admin!$A$2:$A$601,Admin!$C$2:$C$601,"",0)</f>
        <v>U11B PR</v>
      </c>
      <c r="N17" s="21" t="str">
        <f>_xlfn.XLOOKUP(L17,Admin!$A$2:$A$601,Admin!$D$2:$D$601,"",0)</f>
        <v>Ryder</v>
      </c>
      <c r="O17" s="21" t="str">
        <f>_xlfn.XLOOKUP(L17,Admin!$A$2:$A$601,Admin!$E$2:$E$601,"",0)</f>
        <v>Savage</v>
      </c>
      <c r="P17" s="83">
        <v>26.1</v>
      </c>
      <c r="Q17" s="21">
        <f t="shared" si="2"/>
        <v>10</v>
      </c>
      <c r="R17" t="str">
        <f>_xlfn.XLOOKUP(L17,Admin!$A$2:$A$601,Admin!$F$2:$F$601,"",0)</f>
        <v>PR</v>
      </c>
      <c r="S17">
        <f>COUNTIF(R$7:R17,R17)</f>
        <v>6</v>
      </c>
      <c r="T17">
        <f>IF(P17=0,"",IF(S17&lt;3,COUNTIF(S$7:S17,"&lt;3"),0))</f>
        <v>0</v>
      </c>
      <c r="U17" t="str">
        <f t="shared" si="3"/>
        <v/>
      </c>
      <c r="X17" s="45"/>
      <c r="Y17" s="21" t="str">
        <f>_xlfn.XLOOKUP(X17,Admin!$A$2:$A$601,Admin!$C$2:$C$601,"",0)</f>
        <v/>
      </c>
      <c r="Z17" s="21" t="str">
        <f>_xlfn.XLOOKUP(X17,Admin!$A$2:$A$601,Admin!$D$2:$D$601,"",0)</f>
        <v/>
      </c>
      <c r="AA17" s="21" t="str">
        <f>_xlfn.XLOOKUP(X17,Admin!$A$2:$A$601,Admin!$E$2:$E$601,"",0)</f>
        <v/>
      </c>
      <c r="AB17" s="83"/>
      <c r="AC17" s="21" t="str">
        <f t="shared" si="4"/>
        <v/>
      </c>
      <c r="AD17" t="str">
        <f>_xlfn.XLOOKUP(X17,Admin!$A$2:$A$601,Admin!$F$2:$F$601,"",0)</f>
        <v/>
      </c>
      <c r="AE17">
        <f>COUNTIF(AD$7:AD17,AD17)</f>
        <v>6</v>
      </c>
      <c r="AF17" t="str">
        <f>IF(AB17=0,"",IF(AE17&lt;3,COUNTIF(AE$7:AE17,"&lt;3"),0))</f>
        <v/>
      </c>
      <c r="AG17" t="str">
        <f t="shared" si="5"/>
        <v/>
      </c>
      <c r="AK17" s="45"/>
      <c r="AL17" s="21" t="str">
        <f>_xlfn.XLOOKUP(AK17,Admin!$A$2:$A$601,Admin!$C$2:$C$601,"",0)</f>
        <v/>
      </c>
      <c r="AM17" s="21" t="str">
        <f>_xlfn.XLOOKUP(AK17,Admin!$A$2:$A$601,Admin!$D$2:$D$601,"",0)</f>
        <v/>
      </c>
      <c r="AN17" s="21" t="str">
        <f>_xlfn.XLOOKUP(AK17,Admin!$A$2:$A$601,Admin!$E$2:$E$601,"",0)</f>
        <v/>
      </c>
      <c r="AO17" s="83"/>
      <c r="AP17" s="21" t="str">
        <f t="shared" si="6"/>
        <v/>
      </c>
      <c r="AQ17" t="str">
        <f>_xlfn.XLOOKUP(AK17,Admin!$A$2:$A$601,Admin!$F$2:$F$601,"",0)</f>
        <v/>
      </c>
      <c r="AR17">
        <f>COUNTIF(AQ$7:AQ17,AQ17)</f>
        <v>6</v>
      </c>
      <c r="AS17" t="str">
        <f>IF(AO17=0,"",IF(AR17&lt;3,COUNTIF(AR$7:AR17,"&lt;3"),0))</f>
        <v/>
      </c>
      <c r="AT17" t="str">
        <f t="shared" si="7"/>
        <v/>
      </c>
    </row>
    <row r="18" spans="1:46" x14ac:dyDescent="0.35">
      <c r="A18" s="45">
        <v>169</v>
      </c>
      <c r="B18" s="21" t="str">
        <f>_xlfn.XLOOKUP(A18,Admin!$A$2:$A$601,Admin!$C$2:$C$601,"",0)</f>
        <v>U11B BAC</v>
      </c>
      <c r="C18" s="21" t="str">
        <f>_xlfn.XLOOKUP(A18,Admin!$A$2:$A$601,Admin!$D$2:$D$601,"",0)</f>
        <v>Charlie</v>
      </c>
      <c r="D18" s="21" t="str">
        <f>_xlfn.XLOOKUP(A18,Admin!$A$2:$A$601,Admin!$E$2:$E$601,"",0)</f>
        <v>Adams</v>
      </c>
      <c r="E18" s="83">
        <v>13</v>
      </c>
      <c r="F18" s="21">
        <f t="shared" si="0"/>
        <v>10</v>
      </c>
      <c r="G18" t="str">
        <f>_xlfn.XLOOKUP(A18,Admin!$A$2:$A$601,Admin!$F$2:$F$601,"",0)</f>
        <v>BAC</v>
      </c>
      <c r="H18">
        <f>COUNTIF(G$7:G18,G18)</f>
        <v>5</v>
      </c>
      <c r="I18">
        <f>IF(E18=0,"",IF(H18&lt;3,COUNTIF(H$7:H18,"&lt;3"),0))</f>
        <v>0</v>
      </c>
      <c r="J18" t="str">
        <f t="shared" si="1"/>
        <v/>
      </c>
      <c r="L18" s="45">
        <v>430</v>
      </c>
      <c r="M18" s="21" t="str">
        <f>_xlfn.XLOOKUP(L18,Admin!$A$2:$A$601,Admin!$C$2:$C$601,"",0)</f>
        <v>U11B PR</v>
      </c>
      <c r="N18" s="21" t="str">
        <f>_xlfn.XLOOKUP(L18,Admin!$A$2:$A$601,Admin!$D$2:$D$601,"",0)</f>
        <v>Oscar</v>
      </c>
      <c r="O18" s="21" t="str">
        <f>_xlfn.XLOOKUP(L18,Admin!$A$2:$A$601,Admin!$E$2:$E$601,"",0)</f>
        <v>cartwright</v>
      </c>
      <c r="P18" s="83">
        <v>26.1</v>
      </c>
      <c r="Q18" s="21">
        <f t="shared" si="2"/>
        <v>10</v>
      </c>
      <c r="R18" t="str">
        <f>_xlfn.XLOOKUP(L18,Admin!$A$2:$A$601,Admin!$F$2:$F$601,"",0)</f>
        <v>PR</v>
      </c>
      <c r="S18">
        <f>COUNTIF(R$7:R18,R18)</f>
        <v>7</v>
      </c>
      <c r="T18">
        <f>IF(P18=0,"",IF(S18&lt;3,COUNTIF(S$7:S18,"&lt;3"),0))</f>
        <v>0</v>
      </c>
      <c r="U18" t="str">
        <f t="shared" si="3"/>
        <v/>
      </c>
      <c r="X18" s="45"/>
      <c r="Y18" s="21" t="str">
        <f>_xlfn.XLOOKUP(X18,Admin!$A$2:$A$601,Admin!$C$2:$C$601,"",0)</f>
        <v/>
      </c>
      <c r="Z18" s="21" t="str">
        <f>_xlfn.XLOOKUP(X18,Admin!$A$2:$A$601,Admin!$D$2:$D$601,"",0)</f>
        <v/>
      </c>
      <c r="AA18" s="21" t="str">
        <f>_xlfn.XLOOKUP(X18,Admin!$A$2:$A$601,Admin!$E$2:$E$601,"",0)</f>
        <v/>
      </c>
      <c r="AB18" s="83"/>
      <c r="AC18" s="21" t="str">
        <f t="shared" si="4"/>
        <v/>
      </c>
      <c r="AD18" t="str">
        <f>_xlfn.XLOOKUP(X18,Admin!$A$2:$A$601,Admin!$F$2:$F$601,"",0)</f>
        <v/>
      </c>
      <c r="AE18">
        <f>COUNTIF(AD$7:AD18,AD18)</f>
        <v>7</v>
      </c>
      <c r="AF18" t="str">
        <f>IF(AB18=0,"",IF(AE18&lt;3,COUNTIF(AE$7:AE18,"&lt;3"),0))</f>
        <v/>
      </c>
      <c r="AG18" t="str">
        <f t="shared" si="5"/>
        <v/>
      </c>
    </row>
    <row r="19" spans="1:46" x14ac:dyDescent="0.35">
      <c r="A19" s="45">
        <v>116</v>
      </c>
      <c r="B19" s="21" t="str">
        <f>_xlfn.XLOOKUP(A19,Admin!$A$2:$A$601,Admin!$C$2:$C$601,"",0)</f>
        <v>U11B BAC</v>
      </c>
      <c r="C19" s="21" t="str">
        <f>_xlfn.XLOOKUP(A19,Admin!$A$2:$A$601,Admin!$D$2:$D$601,"",0)</f>
        <v>Warner</v>
      </c>
      <c r="D19" s="21" t="str">
        <f>_xlfn.XLOOKUP(A19,Admin!$A$2:$A$601,Admin!$E$2:$E$601,"",0)</f>
        <v>Peaty</v>
      </c>
      <c r="E19" s="83">
        <v>13.1</v>
      </c>
      <c r="F19" s="21">
        <f t="shared" si="0"/>
        <v>13</v>
      </c>
      <c r="G19" t="str">
        <f>_xlfn.XLOOKUP(A19,Admin!$A$2:$A$601,Admin!$F$2:$F$601,"",0)</f>
        <v>BAC</v>
      </c>
      <c r="H19">
        <f>COUNTIF(G$7:G19,G19)</f>
        <v>6</v>
      </c>
      <c r="I19">
        <f>IF(E19=0,"",IF(H19&lt;3,COUNTIF(H$7:H19,"&lt;3"),0))</f>
        <v>0</v>
      </c>
      <c r="J19" t="str">
        <f t="shared" si="1"/>
        <v/>
      </c>
      <c r="L19" s="45">
        <v>620</v>
      </c>
      <c r="M19" s="21" t="str">
        <f>_xlfn.XLOOKUP(L19,Admin!$A$2:$A$601,Admin!$C$2:$C$601,"",0)</f>
        <v>U11B WAC</v>
      </c>
      <c r="N19" s="21" t="str">
        <f>_xlfn.XLOOKUP(L19,Admin!$A$2:$A$601,Admin!$D$2:$D$601,"",0)</f>
        <v xml:space="preserve">Jake </v>
      </c>
      <c r="O19" s="21" t="str">
        <f>_xlfn.XLOOKUP(L19,Admin!$A$2:$A$601,Admin!$E$2:$E$601,"",0)</f>
        <v xml:space="preserve">Potter </v>
      </c>
      <c r="P19" s="83">
        <v>26.3</v>
      </c>
      <c r="Q19" s="21">
        <f t="shared" si="2"/>
        <v>13</v>
      </c>
      <c r="R19" t="str">
        <f>_xlfn.XLOOKUP(L19,Admin!$A$2:$A$601,Admin!$F$2:$F$601,"",0)</f>
        <v>WAC</v>
      </c>
      <c r="S19">
        <f>COUNTIF(R$7:R19,R19)</f>
        <v>3</v>
      </c>
      <c r="T19">
        <f>IF(P19=0,"",IF(S19&lt;3,COUNTIF(S$7:S19,"&lt;3"),0))</f>
        <v>0</v>
      </c>
      <c r="U19" t="str">
        <f t="shared" si="3"/>
        <v/>
      </c>
      <c r="X19" s="45"/>
      <c r="Y19" s="21" t="str">
        <f>_xlfn.XLOOKUP(X19,Admin!$A$2:$A$601,Admin!$C$2:$C$601,"",0)</f>
        <v/>
      </c>
      <c r="Z19" s="21" t="str">
        <f>_xlfn.XLOOKUP(X19,Admin!$A$2:$A$601,Admin!$D$2:$D$601,"",0)</f>
        <v/>
      </c>
      <c r="AA19" s="21" t="str">
        <f>_xlfn.XLOOKUP(X19,Admin!$A$2:$A$601,Admin!$E$2:$E$601,"",0)</f>
        <v/>
      </c>
      <c r="AB19" s="83"/>
      <c r="AC19" s="21" t="str">
        <f t="shared" si="4"/>
        <v/>
      </c>
      <c r="AD19" t="str">
        <f>_xlfn.XLOOKUP(X19,Admin!$A$2:$A$601,Admin!$F$2:$F$601,"",0)</f>
        <v/>
      </c>
      <c r="AE19">
        <f>COUNTIF(AD$7:AD19,AD19)</f>
        <v>8</v>
      </c>
      <c r="AF19" t="str">
        <f>IF(AB19=0,"",IF(AE19&lt;3,COUNTIF(AE$7:AE19,"&lt;3"),0))</f>
        <v/>
      </c>
      <c r="AG19" t="str">
        <f t="shared" si="5"/>
        <v/>
      </c>
    </row>
    <row r="20" spans="1:46" x14ac:dyDescent="0.35">
      <c r="A20" s="45">
        <v>623</v>
      </c>
      <c r="B20" s="21" t="str">
        <f>_xlfn.XLOOKUP(A20,Admin!$A$2:$A$601,Admin!$C$2:$C$601,"",0)</f>
        <v>U11B WAC</v>
      </c>
      <c r="C20" s="21" t="str">
        <f>_xlfn.XLOOKUP(A20,Admin!$A$2:$A$601,Admin!$D$2:$D$601,"",0)</f>
        <v xml:space="preserve">Loukas </v>
      </c>
      <c r="D20" s="21" t="str">
        <f>_xlfn.XLOOKUP(A20,Admin!$A$2:$A$601,Admin!$E$2:$E$601,"",0)</f>
        <v xml:space="preserve">Antonopoulos </v>
      </c>
      <c r="E20" s="83">
        <v>13.3</v>
      </c>
      <c r="F20" s="21">
        <f t="shared" si="0"/>
        <v>14</v>
      </c>
      <c r="G20" t="str">
        <f>_xlfn.XLOOKUP(A20,Admin!$A$2:$A$601,Admin!$F$2:$F$601,"",0)</f>
        <v>WAC</v>
      </c>
      <c r="H20">
        <f>COUNTIF(G$7:G20,G20)</f>
        <v>4</v>
      </c>
      <c r="I20">
        <f>IF(E20=0,"",IF(H20&lt;3,COUNTIF(H$7:H20,"&lt;3"),0))</f>
        <v>0</v>
      </c>
      <c r="J20" t="str">
        <f t="shared" si="1"/>
        <v/>
      </c>
      <c r="L20" s="45">
        <v>365</v>
      </c>
      <c r="M20" s="21" t="str">
        <f>_xlfn.XLOOKUP(L20,Admin!$A$2:$A$601,Admin!$C$2:$C$601,"",0)</f>
        <v>U11B PAC</v>
      </c>
      <c r="N20" s="21" t="str">
        <f>_xlfn.XLOOKUP(L20,Admin!$A$2:$A$601,Admin!$D$2:$D$601,"",0)</f>
        <v>Zac</v>
      </c>
      <c r="O20" s="21" t="str">
        <f>_xlfn.XLOOKUP(L20,Admin!$A$2:$A$601,Admin!$E$2:$E$601,"",0)</f>
        <v>Elliott</v>
      </c>
      <c r="P20" s="83">
        <v>26.4</v>
      </c>
      <c r="Q20" s="21">
        <f t="shared" si="2"/>
        <v>14</v>
      </c>
      <c r="R20" t="str">
        <f>_xlfn.XLOOKUP(L20,Admin!$A$2:$A$601,Admin!$F$2:$F$601,"",0)</f>
        <v>PAC</v>
      </c>
      <c r="S20">
        <f>COUNTIF(R$7:R20,R20)</f>
        <v>2</v>
      </c>
      <c r="T20">
        <f>IF(P20=0,"",IF(S20&lt;3,COUNTIF(S$7:S20,"&lt;3"),0))</f>
        <v>8</v>
      </c>
      <c r="U20">
        <f t="shared" si="3"/>
        <v>5</v>
      </c>
      <c r="X20" s="45"/>
      <c r="Y20" s="21" t="str">
        <f>_xlfn.XLOOKUP(X20,Admin!$A$2:$A$601,Admin!$C$2:$C$601,"",0)</f>
        <v/>
      </c>
      <c r="Z20" s="21" t="str">
        <f>_xlfn.XLOOKUP(X20,Admin!$A$2:$A$601,Admin!$D$2:$D$601,"",0)</f>
        <v/>
      </c>
      <c r="AA20" s="21" t="str">
        <f>_xlfn.XLOOKUP(X20,Admin!$A$2:$A$601,Admin!$E$2:$E$601,"",0)</f>
        <v/>
      </c>
      <c r="AB20" s="83"/>
      <c r="AC20" s="21" t="str">
        <f t="shared" si="4"/>
        <v/>
      </c>
      <c r="AD20" t="str">
        <f>_xlfn.XLOOKUP(X20,Admin!$A$2:$A$601,Admin!$F$2:$F$601,"",0)</f>
        <v/>
      </c>
      <c r="AE20">
        <f>COUNTIF(AD$7:AD20,AD20)</f>
        <v>9</v>
      </c>
      <c r="AF20" t="str">
        <f>IF(AB20=0,"",IF(AE20&lt;3,COUNTIF(AE$7:AE20,"&lt;3"),0))</f>
        <v/>
      </c>
      <c r="AG20" t="str">
        <f t="shared" si="5"/>
        <v/>
      </c>
    </row>
    <row r="21" spans="1:46" x14ac:dyDescent="0.35">
      <c r="A21" s="45">
        <v>164</v>
      </c>
      <c r="B21" s="21" t="str">
        <f>_xlfn.XLOOKUP(A21,Admin!$A$2:$A$601,Admin!$C$2:$C$601,"",0)</f>
        <v>U11B BAC</v>
      </c>
      <c r="C21" s="21" t="str">
        <f>_xlfn.XLOOKUP(A21,Admin!$A$2:$A$601,Admin!$D$2:$D$601,"",0)</f>
        <v>Theo</v>
      </c>
      <c r="D21" s="21" t="str">
        <f>_xlfn.XLOOKUP(A21,Admin!$A$2:$A$601,Admin!$E$2:$E$601,"",0)</f>
        <v>Damiani</v>
      </c>
      <c r="E21" s="83">
        <v>13.4</v>
      </c>
      <c r="F21" s="21">
        <f t="shared" si="0"/>
        <v>15</v>
      </c>
      <c r="G21" t="str">
        <f>_xlfn.XLOOKUP(A21,Admin!$A$2:$A$601,Admin!$F$2:$F$601,"",0)</f>
        <v>BAC</v>
      </c>
      <c r="H21">
        <f>COUNTIF(G$7:G21,G21)</f>
        <v>7</v>
      </c>
      <c r="I21">
        <f>IF(E21=0,"",IF(H21&lt;3,COUNTIF(H$7:H21,"&lt;3"),0))</f>
        <v>0</v>
      </c>
      <c r="J21" t="str">
        <f t="shared" si="1"/>
        <v/>
      </c>
      <c r="L21" s="45">
        <v>328</v>
      </c>
      <c r="M21" s="21" t="str">
        <f>_xlfn.XLOOKUP(L21,Admin!$A$2:$A$601,Admin!$C$2:$C$601,"",0)</f>
        <v>U11B PAC</v>
      </c>
      <c r="N21" s="21" t="str">
        <f>_xlfn.XLOOKUP(L21,Admin!$A$2:$A$601,Admin!$D$2:$D$601,"",0)</f>
        <v>Ralph</v>
      </c>
      <c r="O21" s="21" t="str">
        <f>_xlfn.XLOOKUP(L21,Admin!$A$2:$A$601,Admin!$E$2:$E$601,"",0)</f>
        <v>Wellman</v>
      </c>
      <c r="P21" s="83">
        <v>26.4</v>
      </c>
      <c r="Q21" s="21">
        <f t="shared" si="2"/>
        <v>14</v>
      </c>
      <c r="R21" t="str">
        <f>_xlfn.XLOOKUP(L21,Admin!$A$2:$A$601,Admin!$F$2:$F$601,"",0)</f>
        <v>PAC</v>
      </c>
      <c r="S21">
        <f>COUNTIF(R$7:R21,R21)</f>
        <v>3</v>
      </c>
      <c r="T21">
        <f>IF(P21=0,"",IF(S21&lt;3,COUNTIF(S$7:S21,"&lt;3"),0))</f>
        <v>0</v>
      </c>
      <c r="U21" t="str">
        <f t="shared" si="3"/>
        <v/>
      </c>
      <c r="X21" s="45"/>
      <c r="Y21" s="21" t="str">
        <f>_xlfn.XLOOKUP(X21,Admin!$A$2:$A$601,Admin!$C$2:$C$601,"",0)</f>
        <v/>
      </c>
      <c r="Z21" s="21" t="str">
        <f>_xlfn.XLOOKUP(X21,Admin!$A$2:$A$601,Admin!$D$2:$D$601,"",0)</f>
        <v/>
      </c>
      <c r="AA21" s="21" t="str">
        <f>_xlfn.XLOOKUP(X21,Admin!$A$2:$A$601,Admin!$E$2:$E$601,"",0)</f>
        <v/>
      </c>
      <c r="AB21" s="83"/>
      <c r="AC21" s="21" t="str">
        <f t="shared" si="4"/>
        <v/>
      </c>
      <c r="AD21" t="str">
        <f>_xlfn.XLOOKUP(X21,Admin!$A$2:$A$601,Admin!$F$2:$F$601,"",0)</f>
        <v/>
      </c>
      <c r="AE21">
        <f>COUNTIF(AD$7:AD21,AD21)</f>
        <v>10</v>
      </c>
      <c r="AF21" t="str">
        <f>IF(AB21=0,"",IF(AE21&lt;3,COUNTIF(AE$7:AE21,"&lt;3"),0))</f>
        <v/>
      </c>
      <c r="AG21" t="str">
        <f t="shared" si="5"/>
        <v/>
      </c>
    </row>
    <row r="22" spans="1:46" x14ac:dyDescent="0.35">
      <c r="A22" s="45">
        <v>315</v>
      </c>
      <c r="B22" s="21" t="str">
        <f>_xlfn.XLOOKUP(A22,Admin!$A$2:$A$601,Admin!$C$2:$C$601,"",0)</f>
        <v>U11B PAC</v>
      </c>
      <c r="C22" s="21" t="str">
        <f>_xlfn.XLOOKUP(A22,Admin!$A$2:$A$601,Admin!$D$2:$D$601,"",0)</f>
        <v>Simonas</v>
      </c>
      <c r="D22" s="21" t="str">
        <f>_xlfn.XLOOKUP(A22,Admin!$A$2:$A$601,Admin!$E$2:$E$601,"",0)</f>
        <v>Kacevicius</v>
      </c>
      <c r="E22" s="83">
        <v>13.4</v>
      </c>
      <c r="F22" s="21">
        <f t="shared" si="0"/>
        <v>15</v>
      </c>
      <c r="G22" t="str">
        <f>_xlfn.XLOOKUP(A22,Admin!$A$2:$A$601,Admin!$F$2:$F$601,"",0)</f>
        <v>PAC</v>
      </c>
      <c r="H22">
        <f>COUNTIF(G$7:G22,G22)</f>
        <v>3</v>
      </c>
      <c r="I22">
        <f>IF(E22=0,"",IF(H22&lt;3,COUNTIF(H$7:H22,"&lt;3"),0))</f>
        <v>0</v>
      </c>
      <c r="J22" t="str">
        <f t="shared" si="1"/>
        <v/>
      </c>
      <c r="L22" s="45">
        <v>420</v>
      </c>
      <c r="M22" s="21" t="str">
        <f>_xlfn.XLOOKUP(L22,Admin!$A$2:$A$601,Admin!$C$2:$C$601,"",0)</f>
        <v>U11B PR</v>
      </c>
      <c r="N22" s="21" t="str">
        <f>_xlfn.XLOOKUP(L22,Admin!$A$2:$A$601,Admin!$D$2:$D$601,"",0)</f>
        <v>Fergus</v>
      </c>
      <c r="O22" s="21" t="str">
        <f>_xlfn.XLOOKUP(L22,Admin!$A$2:$A$601,Admin!$E$2:$E$601,"",0)</f>
        <v>Stanning</v>
      </c>
      <c r="P22" s="83">
        <v>26.7</v>
      </c>
      <c r="Q22" s="21">
        <f t="shared" si="2"/>
        <v>16</v>
      </c>
      <c r="R22" t="str">
        <f>_xlfn.XLOOKUP(L22,Admin!$A$2:$A$601,Admin!$F$2:$F$601,"",0)</f>
        <v>PR</v>
      </c>
      <c r="S22">
        <f>COUNTIF(R$7:R22,R22)</f>
        <v>8</v>
      </c>
      <c r="T22">
        <f>IF(P22=0,"",IF(S22&lt;3,COUNTIF(S$7:S22,"&lt;3"),0))</f>
        <v>0</v>
      </c>
      <c r="U22" t="str">
        <f t="shared" si="3"/>
        <v/>
      </c>
      <c r="X22" s="45"/>
      <c r="Y22" s="21" t="str">
        <f>_xlfn.XLOOKUP(X22,Admin!$A$2:$A$601,Admin!$C$2:$C$601,"",0)</f>
        <v/>
      </c>
      <c r="Z22" s="21" t="str">
        <f>_xlfn.XLOOKUP(X22,Admin!$A$2:$A$601,Admin!$D$2:$D$601,"",0)</f>
        <v/>
      </c>
      <c r="AA22" s="21" t="str">
        <f>_xlfn.XLOOKUP(X22,Admin!$A$2:$A$601,Admin!$E$2:$E$601,"",0)</f>
        <v/>
      </c>
      <c r="AB22" s="83"/>
      <c r="AC22" s="21" t="str">
        <f t="shared" si="4"/>
        <v/>
      </c>
      <c r="AD22" t="str">
        <f>_xlfn.XLOOKUP(X22,Admin!$A$2:$A$601,Admin!$F$2:$F$601,"",0)</f>
        <v/>
      </c>
      <c r="AE22">
        <f>COUNTIF(AD$7:AD22,AD22)</f>
        <v>11</v>
      </c>
      <c r="AF22" t="str">
        <f>IF(AB22=0,"",IF(AE22&lt;3,COUNTIF(AE$7:AE22,"&lt;3"),0))</f>
        <v/>
      </c>
      <c r="AG22" t="str">
        <f t="shared" si="5"/>
        <v/>
      </c>
    </row>
    <row r="23" spans="1:46" x14ac:dyDescent="0.35">
      <c r="A23" s="45">
        <v>199</v>
      </c>
      <c r="B23" s="21" t="str">
        <f>_xlfn.XLOOKUP(A23,Admin!$A$2:$A$601,Admin!$C$2:$C$601,"",0)</f>
        <v>U11B BAC</v>
      </c>
      <c r="C23" s="21" t="str">
        <f>_xlfn.XLOOKUP(A23,Admin!$A$2:$A$601,Admin!$D$2:$D$601,"",0)</f>
        <v>Brody</v>
      </c>
      <c r="D23" s="21" t="str">
        <f>_xlfn.XLOOKUP(A23,Admin!$A$2:$A$601,Admin!$E$2:$E$601,"",0)</f>
        <v>Lock</v>
      </c>
      <c r="E23" s="83">
        <v>13.7</v>
      </c>
      <c r="F23" s="21">
        <f t="shared" si="0"/>
        <v>17</v>
      </c>
      <c r="G23" t="str">
        <f>_xlfn.XLOOKUP(A23,Admin!$A$2:$A$601,Admin!$F$2:$F$601,"",0)</f>
        <v>BAC</v>
      </c>
      <c r="H23">
        <f>COUNTIF(G$7:G23,G23)</f>
        <v>8</v>
      </c>
      <c r="I23">
        <f>IF(E23=0,"",IF(H23&lt;3,COUNTIF(H$7:H23,"&lt;3"),0))</f>
        <v>0</v>
      </c>
      <c r="J23" t="str">
        <f t="shared" si="1"/>
        <v/>
      </c>
      <c r="L23" s="45">
        <v>480</v>
      </c>
      <c r="M23" s="21" t="str">
        <f>_xlfn.XLOOKUP(L23,Admin!$A$2:$A$601,Admin!$C$2:$C$601,"",0)</f>
        <v>U11B PR</v>
      </c>
      <c r="N23" s="21" t="str">
        <f>_xlfn.XLOOKUP(L23,Admin!$A$2:$A$601,Admin!$D$2:$D$601,"",0)</f>
        <v xml:space="preserve">Adam </v>
      </c>
      <c r="O23" s="21" t="str">
        <f>_xlfn.XLOOKUP(L23,Admin!$A$2:$A$601,Admin!$E$2:$E$601,"",0)</f>
        <v>Boo</v>
      </c>
      <c r="P23" s="83">
        <v>26.8</v>
      </c>
      <c r="Q23" s="21">
        <f t="shared" si="2"/>
        <v>17</v>
      </c>
      <c r="R23" t="str">
        <f>_xlfn.XLOOKUP(L23,Admin!$A$2:$A$601,Admin!$F$2:$F$601,"",0)</f>
        <v>PR</v>
      </c>
      <c r="S23">
        <f>COUNTIF(R$7:R23,R23)</f>
        <v>9</v>
      </c>
      <c r="T23">
        <f>IF(P23=0,"",IF(S23&lt;3,COUNTIF(S$7:S23,"&lt;3"),0))</f>
        <v>0</v>
      </c>
      <c r="U23" t="str">
        <f t="shared" si="3"/>
        <v/>
      </c>
      <c r="X23" s="45"/>
      <c r="Y23" s="21" t="str">
        <f>_xlfn.XLOOKUP(X23,Admin!$A$2:$A$601,Admin!$C$2:$C$601,"",0)</f>
        <v/>
      </c>
      <c r="Z23" s="21" t="str">
        <f>_xlfn.XLOOKUP(X23,Admin!$A$2:$A$601,Admin!$D$2:$D$601,"",0)</f>
        <v/>
      </c>
      <c r="AA23" s="21" t="str">
        <f>_xlfn.XLOOKUP(X23,Admin!$A$2:$A$601,Admin!$E$2:$E$601,"",0)</f>
        <v/>
      </c>
      <c r="AB23" s="83"/>
      <c r="AC23" s="21" t="str">
        <f t="shared" si="4"/>
        <v/>
      </c>
      <c r="AD23" t="str">
        <f>_xlfn.XLOOKUP(X23,Admin!$A$2:$A$601,Admin!$F$2:$F$601,"",0)</f>
        <v/>
      </c>
      <c r="AE23">
        <f>COUNTIF(AD$7:AD23,AD23)</f>
        <v>12</v>
      </c>
      <c r="AF23" t="str">
        <f>IF(AB23=0,"",IF(AE23&lt;3,COUNTIF(AE$7:AE23,"&lt;3"),0))</f>
        <v/>
      </c>
      <c r="AG23" t="str">
        <f t="shared" si="5"/>
        <v/>
      </c>
    </row>
    <row r="24" spans="1:46" x14ac:dyDescent="0.35">
      <c r="A24" s="45">
        <v>322</v>
      </c>
      <c r="B24" s="21" t="str">
        <f>_xlfn.XLOOKUP(A24,Admin!$A$2:$A$601,Admin!$C$2:$C$601,"",0)</f>
        <v>U11B PAC</v>
      </c>
      <c r="C24" s="21" t="str">
        <f>_xlfn.XLOOKUP(A24,Admin!$A$2:$A$601,Admin!$D$2:$D$601,"",0)</f>
        <v>Lewis</v>
      </c>
      <c r="D24" s="21" t="str">
        <f>_xlfn.XLOOKUP(A24,Admin!$A$2:$A$601,Admin!$E$2:$E$601,"",0)</f>
        <v>Moss</v>
      </c>
      <c r="E24" s="83">
        <v>13.7</v>
      </c>
      <c r="F24" s="21">
        <f t="shared" si="0"/>
        <v>17</v>
      </c>
      <c r="G24" t="str">
        <f>_xlfn.XLOOKUP(A24,Admin!$A$2:$A$601,Admin!$F$2:$F$601,"",0)</f>
        <v>PAC</v>
      </c>
      <c r="H24">
        <f>COUNTIF(G$7:G24,G24)</f>
        <v>4</v>
      </c>
      <c r="I24">
        <f>IF(E24=0,"",IF(H24&lt;3,COUNTIF(H$7:H24,"&lt;3"),0))</f>
        <v>0</v>
      </c>
      <c r="J24" t="str">
        <f t="shared" si="1"/>
        <v/>
      </c>
      <c r="L24" s="45">
        <v>618</v>
      </c>
      <c r="M24" s="21" t="str">
        <f>_xlfn.XLOOKUP(L24,Admin!$A$2:$A$601,Admin!$C$2:$C$601,"",0)</f>
        <v>U11B WAC</v>
      </c>
      <c r="N24" s="21" t="str">
        <f>_xlfn.XLOOKUP(L24,Admin!$A$2:$A$601,Admin!$D$2:$D$601,"",0)</f>
        <v xml:space="preserve">Travis </v>
      </c>
      <c r="O24" s="21" t="str">
        <f>_xlfn.XLOOKUP(L24,Admin!$A$2:$A$601,Admin!$E$2:$E$601,"",0)</f>
        <v xml:space="preserve">Davies </v>
      </c>
      <c r="P24" s="83">
        <v>27.2</v>
      </c>
      <c r="Q24" s="21">
        <f t="shared" si="2"/>
        <v>18</v>
      </c>
      <c r="R24" t="str">
        <f>_xlfn.XLOOKUP(L24,Admin!$A$2:$A$601,Admin!$F$2:$F$601,"",0)</f>
        <v>WAC</v>
      </c>
      <c r="S24">
        <f>COUNTIF(R$7:R24,R24)</f>
        <v>4</v>
      </c>
      <c r="T24">
        <f>IF(P24=0,"",IF(S24&lt;3,COUNTIF(S$7:S24,"&lt;3"),0))</f>
        <v>0</v>
      </c>
      <c r="U24" t="str">
        <f t="shared" si="3"/>
        <v/>
      </c>
    </row>
    <row r="25" spans="1:46" x14ac:dyDescent="0.35">
      <c r="A25" s="45">
        <v>219</v>
      </c>
      <c r="B25" s="21" t="str">
        <f>_xlfn.XLOOKUP(A25,Admin!$A$2:$A$601,Admin!$C$2:$C$601,"",0)</f>
        <v>U11B DAC</v>
      </c>
      <c r="C25" s="21" t="str">
        <f>_xlfn.XLOOKUP(A25,Admin!$A$2:$A$601,Admin!$D$2:$D$601,"",0)</f>
        <v>Oliver</v>
      </c>
      <c r="D25" s="21" t="str">
        <f>_xlfn.XLOOKUP(A25,Admin!$A$2:$A$601,Admin!$E$2:$E$601,"",0)</f>
        <v>KNIGHT</v>
      </c>
      <c r="E25" s="83">
        <v>13.8</v>
      </c>
      <c r="F25" s="21">
        <f t="shared" si="0"/>
        <v>21</v>
      </c>
      <c r="G25" t="str">
        <f>_xlfn.XLOOKUP(A25,Admin!$A$2:$A$601,Admin!$F$2:$F$601,"",0)</f>
        <v>DAC</v>
      </c>
      <c r="H25">
        <f>COUNTIF(G$7:G25,G25)</f>
        <v>1</v>
      </c>
      <c r="I25">
        <f>IF(E25=0,"",IF(H25&lt;3,COUNTIF(H$7:H25,"&lt;3"),0))</f>
        <v>9</v>
      </c>
      <c r="J25">
        <f t="shared" si="1"/>
        <v>4</v>
      </c>
      <c r="L25" s="45">
        <v>456</v>
      </c>
      <c r="M25" s="21" t="str">
        <f>_xlfn.XLOOKUP(L25,Admin!$A$2:$A$601,Admin!$C$2:$C$601,"",0)</f>
        <v>U11B PR</v>
      </c>
      <c r="N25" s="21" t="str">
        <f>_xlfn.XLOOKUP(L25,Admin!$A$2:$A$601,Admin!$D$2:$D$601,"",0)</f>
        <v>Bertie</v>
      </c>
      <c r="O25" s="21" t="str">
        <f>_xlfn.XLOOKUP(L25,Admin!$A$2:$A$601,Admin!$E$2:$E$601,"",0)</f>
        <v>Leigh</v>
      </c>
      <c r="P25" s="83">
        <v>27.8</v>
      </c>
      <c r="Q25" s="21">
        <f t="shared" si="2"/>
        <v>19</v>
      </c>
      <c r="R25" t="str">
        <f>_xlfn.XLOOKUP(L25,Admin!$A$2:$A$601,Admin!$F$2:$F$601,"",0)</f>
        <v>PR</v>
      </c>
      <c r="S25">
        <f>COUNTIF(R$7:R25,R25)</f>
        <v>10</v>
      </c>
      <c r="T25">
        <f>IF(P25=0,"",IF(S25&lt;3,COUNTIF(S$7:S25,"&lt;3"),0))</f>
        <v>0</v>
      </c>
      <c r="U25" t="str">
        <f t="shared" si="3"/>
        <v/>
      </c>
    </row>
    <row r="26" spans="1:46" x14ac:dyDescent="0.35">
      <c r="A26" s="45">
        <v>617</v>
      </c>
      <c r="B26" s="21" t="str">
        <f>_xlfn.XLOOKUP(A26,Admin!$A$2:$A$601,Admin!$C$2:$C$601,"",0)</f>
        <v>U11B WAC</v>
      </c>
      <c r="C26" s="21" t="str">
        <f>_xlfn.XLOOKUP(A26,Admin!$A$2:$A$601,Admin!$D$2:$D$601,"",0)</f>
        <v xml:space="preserve">Oscar  </v>
      </c>
      <c r="D26" s="21" t="str">
        <f>_xlfn.XLOOKUP(A26,Admin!$A$2:$A$601,Admin!$E$2:$E$601,"",0)</f>
        <v xml:space="preserve">Pretty </v>
      </c>
      <c r="E26" s="83">
        <v>13.9</v>
      </c>
      <c r="F26" s="21">
        <f t="shared" si="0"/>
        <v>22</v>
      </c>
      <c r="G26" t="str">
        <f>_xlfn.XLOOKUP(A26,Admin!$A$2:$A$601,Admin!$F$2:$F$601,"",0)</f>
        <v>WAC</v>
      </c>
      <c r="H26">
        <f>COUNTIF(G$7:G26,G26)</f>
        <v>5</v>
      </c>
      <c r="I26">
        <f>IF(E26=0,"",IF(H26&lt;3,COUNTIF(H$7:H26,"&lt;3"),0))</f>
        <v>0</v>
      </c>
      <c r="J26" t="str">
        <f t="shared" si="1"/>
        <v/>
      </c>
      <c r="L26" s="45">
        <v>428</v>
      </c>
      <c r="M26" s="21" t="str">
        <f>_xlfn.XLOOKUP(L26,Admin!$A$2:$A$601,Admin!$C$2:$C$601,"",0)</f>
        <v>U11B PR</v>
      </c>
      <c r="N26" s="21" t="str">
        <f>_xlfn.XLOOKUP(L26,Admin!$A$2:$A$601,Admin!$D$2:$D$601,"",0)</f>
        <v>Oakley</v>
      </c>
      <c r="O26" s="21" t="str">
        <f>_xlfn.XLOOKUP(L26,Admin!$A$2:$A$601,Admin!$E$2:$E$601,"",0)</f>
        <v>stevens</v>
      </c>
      <c r="P26" s="83">
        <v>27.8</v>
      </c>
      <c r="Q26" s="21">
        <f t="shared" si="2"/>
        <v>19</v>
      </c>
      <c r="R26" t="str">
        <f>_xlfn.XLOOKUP(L26,Admin!$A$2:$A$601,Admin!$F$2:$F$601,"",0)</f>
        <v>PR</v>
      </c>
      <c r="S26">
        <f>COUNTIF(R$7:R26,R26)</f>
        <v>11</v>
      </c>
      <c r="T26">
        <f>IF(P26=0,"",IF(S26&lt;3,COUNTIF(S$7:S26,"&lt;3"),0))</f>
        <v>0</v>
      </c>
      <c r="U26" t="str">
        <f t="shared" si="3"/>
        <v/>
      </c>
    </row>
    <row r="27" spans="1:46" x14ac:dyDescent="0.35">
      <c r="A27" s="45">
        <v>130</v>
      </c>
      <c r="B27" s="21" t="str">
        <f>_xlfn.XLOOKUP(A27,Admin!$A$2:$A$601,Admin!$C$2:$C$601,"",0)</f>
        <v>U11B BAC</v>
      </c>
      <c r="C27" s="21" t="str">
        <f>_xlfn.XLOOKUP(A27,Admin!$A$2:$A$601,Admin!$D$2:$D$601,"",0)</f>
        <v>Dylan</v>
      </c>
      <c r="D27" s="21" t="str">
        <f>_xlfn.XLOOKUP(A27,Admin!$A$2:$A$601,Admin!$E$2:$E$601,"",0)</f>
        <v>Senior</v>
      </c>
      <c r="E27" s="83">
        <v>13.9</v>
      </c>
      <c r="F27" s="21">
        <f t="shared" si="0"/>
        <v>22</v>
      </c>
      <c r="G27" t="str">
        <f>_xlfn.XLOOKUP(A27,Admin!$A$2:$A$601,Admin!$F$2:$F$601,"",0)</f>
        <v>BAC</v>
      </c>
      <c r="H27">
        <f>COUNTIF(G$7:G27,G27)</f>
        <v>9</v>
      </c>
      <c r="I27">
        <f>IF(E27=0,"",IF(H27&lt;3,COUNTIF(H$7:H27,"&lt;3"),0))</f>
        <v>0</v>
      </c>
      <c r="J27" t="str">
        <f t="shared" si="1"/>
        <v/>
      </c>
      <c r="L27" s="45">
        <v>128</v>
      </c>
      <c r="M27" s="21" t="str">
        <f>_xlfn.XLOOKUP(L27,Admin!$A$2:$A$601,Admin!$C$2:$C$601,"",0)</f>
        <v>U11B BAC</v>
      </c>
      <c r="N27" s="21" t="str">
        <f>_xlfn.XLOOKUP(L27,Admin!$A$2:$A$601,Admin!$D$2:$D$601,"",0)</f>
        <v>Barnaby</v>
      </c>
      <c r="O27" s="21" t="str">
        <f>_xlfn.XLOOKUP(L27,Admin!$A$2:$A$601,Admin!$E$2:$E$601,"",0)</f>
        <v>Ward</v>
      </c>
      <c r="P27" s="83">
        <v>28.1</v>
      </c>
      <c r="Q27" s="21">
        <f t="shared" si="2"/>
        <v>21</v>
      </c>
      <c r="R27" t="str">
        <f>_xlfn.XLOOKUP(L27,Admin!$A$2:$A$601,Admin!$F$2:$F$601,"",0)</f>
        <v>BAC</v>
      </c>
      <c r="S27">
        <f>COUNTIF(R$7:R27,R27)</f>
        <v>2</v>
      </c>
      <c r="T27">
        <f>IF(P27=0,"",IF(S27&lt;3,COUNTIF(S$7:S27,"&lt;3"),0))</f>
        <v>9</v>
      </c>
      <c r="U27">
        <f t="shared" si="3"/>
        <v>4</v>
      </c>
    </row>
    <row r="28" spans="1:46" x14ac:dyDescent="0.35">
      <c r="A28" s="45">
        <v>474</v>
      </c>
      <c r="B28" s="21" t="str">
        <f>_xlfn.XLOOKUP(A28,Admin!$A$2:$A$601,Admin!$C$2:$C$601,"",0)</f>
        <v>U11B PR</v>
      </c>
      <c r="C28" s="21" t="str">
        <f>_xlfn.XLOOKUP(A28,Admin!$A$2:$A$601,Admin!$D$2:$D$601,"",0)</f>
        <v>Oliver</v>
      </c>
      <c r="D28" s="21" t="str">
        <f>_xlfn.XLOOKUP(A28,Admin!$A$2:$A$601,Admin!$E$2:$E$601,"",0)</f>
        <v>Hanney</v>
      </c>
      <c r="E28" s="83">
        <v>14</v>
      </c>
      <c r="F28" s="21">
        <f t="shared" si="0"/>
        <v>24</v>
      </c>
      <c r="G28" t="str">
        <f>_xlfn.XLOOKUP(A28,Admin!$A$2:$A$601,Admin!$F$2:$F$601,"",0)</f>
        <v>PR</v>
      </c>
      <c r="H28">
        <f>COUNTIF(G$7:G28,G28)</f>
        <v>3</v>
      </c>
      <c r="I28">
        <f>IF(E28=0,"",IF(H28&lt;3,COUNTIF(H$7:H28,"&lt;3"),0))</f>
        <v>0</v>
      </c>
      <c r="J28" t="str">
        <f t="shared" si="1"/>
        <v/>
      </c>
      <c r="L28" s="45">
        <v>475</v>
      </c>
      <c r="M28" s="21" t="str">
        <f>_xlfn.XLOOKUP(L28,Admin!$A$2:$A$601,Admin!$C$2:$C$601,"",0)</f>
        <v>U11B PR</v>
      </c>
      <c r="N28" s="21" t="str">
        <f>_xlfn.XLOOKUP(L28,Admin!$A$2:$A$601,Admin!$D$2:$D$601,"",0)</f>
        <v>Robbie</v>
      </c>
      <c r="O28" s="21" t="str">
        <f>_xlfn.XLOOKUP(L28,Admin!$A$2:$A$601,Admin!$E$2:$E$601,"",0)</f>
        <v>Hull</v>
      </c>
      <c r="P28" s="83">
        <v>28.7</v>
      </c>
      <c r="Q28" s="21">
        <f t="shared" si="2"/>
        <v>22</v>
      </c>
      <c r="R28" t="str">
        <f>_xlfn.XLOOKUP(L28,Admin!$A$2:$A$601,Admin!$F$2:$F$601,"",0)</f>
        <v>PR</v>
      </c>
      <c r="S28">
        <f>COUNTIF(R$7:R28,R28)</f>
        <v>12</v>
      </c>
      <c r="T28">
        <f>IF(P28=0,"",IF(S28&lt;3,COUNTIF(S$7:S28,"&lt;3"),0))</f>
        <v>0</v>
      </c>
      <c r="U28" t="str">
        <f t="shared" si="3"/>
        <v/>
      </c>
    </row>
    <row r="29" spans="1:46" x14ac:dyDescent="0.35">
      <c r="A29" s="45">
        <v>366</v>
      </c>
      <c r="B29" s="21" t="str">
        <f>_xlfn.XLOOKUP(A29,Admin!$A$2:$A$601,Admin!$C$2:$C$601,"",0)</f>
        <v>U11B PAC</v>
      </c>
      <c r="C29" s="21" t="str">
        <f>_xlfn.XLOOKUP(A29,Admin!$A$2:$A$601,Admin!$D$2:$D$601,"",0)</f>
        <v>Ethan</v>
      </c>
      <c r="D29" s="21" t="str">
        <f>_xlfn.XLOOKUP(A29,Admin!$A$2:$A$601,Admin!$E$2:$E$601,"",0)</f>
        <v>Williams</v>
      </c>
      <c r="E29" s="83">
        <v>16</v>
      </c>
      <c r="F29" s="21">
        <f t="shared" si="0"/>
        <v>28</v>
      </c>
      <c r="G29" t="str">
        <f>_xlfn.XLOOKUP(A29,Admin!$A$2:$A$601,Admin!$F$2:$F$601,"",0)</f>
        <v>PAC</v>
      </c>
      <c r="H29">
        <f>COUNTIF(G$7:G29,G29)</f>
        <v>5</v>
      </c>
      <c r="I29">
        <f>IF(E29=0,"",IF(H29&lt;3,COUNTIF(H$7:H29,"&lt;3"),0))</f>
        <v>0</v>
      </c>
      <c r="J29" t="str">
        <f t="shared" si="1"/>
        <v/>
      </c>
      <c r="L29" s="45"/>
      <c r="M29" s="21"/>
      <c r="N29" s="21" t="str">
        <f>_xlfn.XLOOKUP(L29,Admin!$A$2:$A$601,Admin!$D$2:$D$601,"",0)</f>
        <v/>
      </c>
      <c r="O29" s="21" t="str">
        <f>_xlfn.XLOOKUP(L29,Admin!$A$2:$A$601,Admin!$E$2:$E$601,"",0)</f>
        <v/>
      </c>
      <c r="P29" s="83"/>
      <c r="Q29" s="21" t="str">
        <f t="shared" si="2"/>
        <v/>
      </c>
      <c r="R29" t="str">
        <f>_xlfn.XLOOKUP(L29,Admin!$A$2:$A$601,Admin!$F$2:$F$601,"",0)</f>
        <v/>
      </c>
      <c r="S29">
        <f>COUNTIF(R$7:R29,R29)</f>
        <v>1</v>
      </c>
      <c r="T29" t="str">
        <f>IF(P29=0,"",IF(S29&lt;3,COUNTIF(S$7:S29,"&lt;3"),0))</f>
        <v/>
      </c>
      <c r="U29" t="str">
        <f t="shared" si="3"/>
        <v/>
      </c>
    </row>
    <row r="30" spans="1:46" x14ac:dyDescent="0.35">
      <c r="A30" s="45">
        <v>120</v>
      </c>
      <c r="B30" s="21" t="str">
        <f>_xlfn.XLOOKUP(A30,Admin!$A$2:$A$601,Admin!$C$2:$C$601,"",0)</f>
        <v>U11B BAC</v>
      </c>
      <c r="C30" s="21" t="str">
        <f>_xlfn.XLOOKUP(A30,Admin!$A$2:$A$601,Admin!$D$2:$D$601,"",0)</f>
        <v>Dylan</v>
      </c>
      <c r="D30" s="21" t="str">
        <f>_xlfn.XLOOKUP(A30,Admin!$A$2:$A$601,Admin!$E$2:$E$601,"",0)</f>
        <v>Everett</v>
      </c>
      <c r="E30" s="83">
        <v>14.2</v>
      </c>
      <c r="F30" s="21">
        <f t="shared" ref="F30:F34" si="8">IFERROR(RANK(E30,E$7:E$50,1),"")</f>
        <v>25</v>
      </c>
      <c r="G30" t="str">
        <f>_xlfn.XLOOKUP(A30,Admin!$A$2:$A$601,Admin!$F$2:$F$601,"",0)</f>
        <v>BAC</v>
      </c>
      <c r="H30">
        <f>COUNTIF(G$7:G30,G30)</f>
        <v>10</v>
      </c>
      <c r="I30">
        <f>IF(E30=0,"",IF(H30&lt;3,COUNTIF(H$7:H30,"&lt;3"),0))</f>
        <v>0</v>
      </c>
      <c r="J30" t="str">
        <f t="shared" si="1"/>
        <v/>
      </c>
      <c r="L30" s="45"/>
      <c r="M30" s="21"/>
      <c r="N30" s="21" t="str">
        <f>_xlfn.XLOOKUP(L30,Admin!$A$2:$A$601,Admin!$D$2:$D$601,"",0)</f>
        <v/>
      </c>
      <c r="O30" s="21" t="str">
        <f>_xlfn.XLOOKUP(L30,Admin!$A$2:$A$601,Admin!$E$2:$E$601,"",0)</f>
        <v/>
      </c>
      <c r="P30" s="83"/>
      <c r="Q30" s="21" t="str">
        <f t="shared" si="2"/>
        <v/>
      </c>
      <c r="R30" t="str">
        <f>_xlfn.XLOOKUP(L30,Admin!$A$2:$A$601,Admin!$F$2:$F$601,"",0)</f>
        <v/>
      </c>
      <c r="S30">
        <f>COUNTIF(R$7:R30,R30)</f>
        <v>2</v>
      </c>
      <c r="T30" t="str">
        <f>IF(P30=0,"",IF(S30&lt;3,COUNTIF(S$7:S30,"&lt;3"),0))</f>
        <v/>
      </c>
      <c r="U30" t="str">
        <f t="shared" si="3"/>
        <v/>
      </c>
    </row>
    <row r="31" spans="1:46" x14ac:dyDescent="0.35">
      <c r="A31" s="45">
        <v>364</v>
      </c>
      <c r="B31" s="21" t="str">
        <f>_xlfn.XLOOKUP(A31,Admin!$A$2:$A$601,Admin!$C$2:$C$601,"",0)</f>
        <v>U11B PAC</v>
      </c>
      <c r="C31" s="21" t="str">
        <f>_xlfn.XLOOKUP(A31,Admin!$A$2:$A$601,Admin!$D$2:$D$601,"",0)</f>
        <v>Ethan</v>
      </c>
      <c r="D31" s="21" t="str">
        <f>_xlfn.XLOOKUP(A31,Admin!$A$2:$A$601,Admin!$E$2:$E$601,"",0)</f>
        <v>Elliott</v>
      </c>
      <c r="E31" s="83">
        <v>13.7</v>
      </c>
      <c r="F31" s="21">
        <f t="shared" si="8"/>
        <v>17</v>
      </c>
      <c r="G31" t="str">
        <f>_xlfn.XLOOKUP(A31,Admin!$A$2:$A$601,Admin!$F$2:$F$601,"",0)</f>
        <v>PAC</v>
      </c>
      <c r="H31">
        <f>COUNTIF(G$7:G31,G31)</f>
        <v>6</v>
      </c>
      <c r="I31">
        <f>IF(E31=0,"",IF(H31&lt;3,COUNTIF(H$7:H31,"&lt;3"),0))</f>
        <v>0</v>
      </c>
      <c r="J31" t="str">
        <f t="shared" si="1"/>
        <v/>
      </c>
      <c r="L31" s="45"/>
      <c r="M31" s="21"/>
      <c r="N31" s="21" t="str">
        <f>_xlfn.XLOOKUP(L31,Admin!$A$2:$A$601,Admin!$D$2:$D$601,"",0)</f>
        <v/>
      </c>
      <c r="O31" s="21" t="str">
        <f>_xlfn.XLOOKUP(L31,Admin!$A$2:$A$601,Admin!$E$2:$E$601,"",0)</f>
        <v/>
      </c>
      <c r="P31" s="83"/>
      <c r="Q31" s="21" t="str">
        <f t="shared" si="2"/>
        <v/>
      </c>
      <c r="R31" t="str">
        <f>_xlfn.XLOOKUP(L31,Admin!$A$2:$A$601,Admin!$F$2:$F$601,"",0)</f>
        <v/>
      </c>
      <c r="S31">
        <f>COUNTIF(R$7:R31,R31)</f>
        <v>3</v>
      </c>
      <c r="T31" t="str">
        <f>IF(P31=0,"",IF(S31&lt;3,COUNTIF(S$7:S31,"&lt;3"),0))</f>
        <v/>
      </c>
      <c r="U31" t="str">
        <f t="shared" si="3"/>
        <v/>
      </c>
    </row>
    <row r="32" spans="1:46" x14ac:dyDescent="0.35">
      <c r="A32" s="45">
        <v>657</v>
      </c>
      <c r="B32" s="21" t="str">
        <f>_xlfn.XLOOKUP(A32,Admin!$A$2:$A$601,Admin!$C$2:$C$601,"",0)</f>
        <v>U11B WAC</v>
      </c>
      <c r="C32" s="21" t="str">
        <f>_xlfn.XLOOKUP(A32,Admin!$A$2:$A$601,Admin!$D$2:$D$601,"",0)</f>
        <v xml:space="preserve">Henry </v>
      </c>
      <c r="D32" s="21" t="str">
        <f>_xlfn.XLOOKUP(A32,Admin!$A$2:$A$601,Admin!$E$2:$E$601,"",0)</f>
        <v>Metcalfe</v>
      </c>
      <c r="E32" s="83">
        <v>13.7</v>
      </c>
      <c r="F32" s="21">
        <f t="shared" si="8"/>
        <v>17</v>
      </c>
      <c r="G32" t="str">
        <f>_xlfn.XLOOKUP(A32,Admin!$A$2:$A$601,Admin!$F$2:$F$601,"",0)</f>
        <v>WAC</v>
      </c>
      <c r="H32">
        <f>COUNTIF(G$7:G32,G32)</f>
        <v>6</v>
      </c>
      <c r="I32">
        <f>IF(E32=0,"",IF(H32&lt;3,COUNTIF(H$7:H32,"&lt;3"),0))</f>
        <v>0</v>
      </c>
      <c r="J32" t="str">
        <f t="shared" si="1"/>
        <v/>
      </c>
      <c r="L32" s="45"/>
      <c r="M32" s="21"/>
      <c r="N32" s="21" t="str">
        <f>_xlfn.XLOOKUP(L32,Admin!$A$2:$A$601,Admin!$D$2:$D$601,"",0)</f>
        <v/>
      </c>
      <c r="O32" s="21" t="str">
        <f>_xlfn.XLOOKUP(L32,Admin!$A$2:$A$601,Admin!$E$2:$E$601,"",0)</f>
        <v/>
      </c>
      <c r="P32" s="83"/>
      <c r="Q32" s="21" t="str">
        <f t="shared" si="2"/>
        <v/>
      </c>
      <c r="R32" t="str">
        <f>_xlfn.XLOOKUP(L32,Admin!$A$2:$A$601,Admin!$F$2:$F$601,"",0)</f>
        <v/>
      </c>
      <c r="S32">
        <f>COUNTIF(R$7:R32,R32)</f>
        <v>4</v>
      </c>
      <c r="T32" t="str">
        <f>IF(P32=0,"",IF(S32&lt;3,COUNTIF(S$7:S32,"&lt;3"),0))</f>
        <v/>
      </c>
      <c r="U32" t="str">
        <f t="shared" si="3"/>
        <v/>
      </c>
    </row>
    <row r="33" spans="1:21" x14ac:dyDescent="0.35">
      <c r="A33" s="45">
        <v>625</v>
      </c>
      <c r="B33" s="21" t="str">
        <f>_xlfn.XLOOKUP(A33,Admin!$A$2:$A$601,Admin!$C$2:$C$601,"",0)</f>
        <v>U11B WAC</v>
      </c>
      <c r="C33" s="21" t="str">
        <f>_xlfn.XLOOKUP(A33,Admin!$A$2:$A$601,Admin!$D$2:$D$601,"",0)</f>
        <v xml:space="preserve">Dougie </v>
      </c>
      <c r="D33" s="21" t="str">
        <f>_xlfn.XLOOKUP(A33,Admin!$A$2:$A$601,Admin!$E$2:$E$601,"",0)</f>
        <v xml:space="preserve">Mc Donald </v>
      </c>
      <c r="E33" s="83">
        <v>14.8</v>
      </c>
      <c r="F33" s="21">
        <f t="shared" si="8"/>
        <v>26</v>
      </c>
      <c r="G33" t="str">
        <f>_xlfn.XLOOKUP(A33,Admin!$A$2:$A$601,Admin!$F$2:$F$601,"",0)</f>
        <v>WAC</v>
      </c>
      <c r="H33">
        <f>COUNTIF(G$7:G33,G33)</f>
        <v>7</v>
      </c>
      <c r="I33">
        <f>IF(E33=0,"",IF(H33&lt;3,COUNTIF(H$7:H33,"&lt;3"),0))</f>
        <v>0</v>
      </c>
      <c r="J33" t="str">
        <f t="shared" si="1"/>
        <v/>
      </c>
      <c r="L33" s="45"/>
      <c r="M33" s="21"/>
      <c r="N33" s="21" t="str">
        <f>_xlfn.XLOOKUP(L33,Admin!$A$2:$A$601,Admin!$D$2:$D$601,"",0)</f>
        <v/>
      </c>
      <c r="O33" s="21" t="str">
        <f>_xlfn.XLOOKUP(L33,Admin!$A$2:$A$601,Admin!$E$2:$E$601,"",0)</f>
        <v/>
      </c>
      <c r="P33" s="83"/>
      <c r="Q33" s="21" t="str">
        <f t="shared" si="2"/>
        <v/>
      </c>
      <c r="R33" t="str">
        <f>_xlfn.XLOOKUP(L33,Admin!$A$2:$A$601,Admin!$F$2:$F$601,"",0)</f>
        <v/>
      </c>
      <c r="S33">
        <f>COUNTIF(R$7:R33,R33)</f>
        <v>5</v>
      </c>
      <c r="T33" t="str">
        <f>IF(P33=0,"",IF(S33&lt;3,COUNTIF(S$7:S33,"&lt;3"),0))</f>
        <v/>
      </c>
      <c r="U33" t="str">
        <f t="shared" si="3"/>
        <v/>
      </c>
    </row>
    <row r="34" spans="1:21" x14ac:dyDescent="0.35">
      <c r="A34" s="45">
        <v>478</v>
      </c>
      <c r="B34" s="21" t="str">
        <f>_xlfn.XLOOKUP(A34,Admin!$A$2:$A$601,Admin!$C$2:$C$601,"",0)</f>
        <v>U11B PR</v>
      </c>
      <c r="C34" s="21" t="str">
        <f>_xlfn.XLOOKUP(A34,Admin!$A$2:$A$601,Admin!$D$2:$D$601,"",0)</f>
        <v>Shayon</v>
      </c>
      <c r="D34" s="21" t="str">
        <f>_xlfn.XLOOKUP(A34,Admin!$A$2:$A$601,Admin!$E$2:$E$601,"",0)</f>
        <v>Butler</v>
      </c>
      <c r="E34" s="83">
        <v>15.8</v>
      </c>
      <c r="F34" s="21">
        <f t="shared" si="8"/>
        <v>27</v>
      </c>
      <c r="G34" t="str">
        <f>_xlfn.XLOOKUP(A34,Admin!$A$2:$A$601,Admin!$F$2:$F$601,"",0)</f>
        <v>PR</v>
      </c>
      <c r="H34">
        <f>COUNTIF(G$7:G34,G34)</f>
        <v>4</v>
      </c>
      <c r="I34">
        <f>IF(E34=0,"",IF(H34&lt;3,COUNTIF(H$7:H34,"&lt;3"),0))</f>
        <v>0</v>
      </c>
      <c r="J34" t="str">
        <f t="shared" si="1"/>
        <v/>
      </c>
      <c r="L34" s="45"/>
      <c r="M34" s="21"/>
      <c r="N34" s="21" t="str">
        <f>_xlfn.XLOOKUP(L34,Admin!$A$2:$A$601,Admin!$D$2:$D$601,"",0)</f>
        <v/>
      </c>
      <c r="O34" s="21" t="str">
        <f>_xlfn.XLOOKUP(L34,Admin!$A$2:$A$601,Admin!$E$2:$E$601,"",0)</f>
        <v/>
      </c>
      <c r="P34" s="83"/>
      <c r="Q34" s="21" t="str">
        <f t="shared" si="2"/>
        <v/>
      </c>
      <c r="R34" t="str">
        <f>_xlfn.XLOOKUP(L34,Admin!$A$2:$A$601,Admin!$F$2:$F$601,"",0)</f>
        <v/>
      </c>
      <c r="S34">
        <f>COUNTIF(R$7:R34,R34)</f>
        <v>6</v>
      </c>
      <c r="T34" t="str">
        <f>IF(P34=0,"",IF(S34&lt;3,COUNTIF(S$7:S34,"&lt;3"),0))</f>
        <v/>
      </c>
      <c r="U34" t="str">
        <f t="shared" si="3"/>
        <v/>
      </c>
    </row>
    <row r="35" spans="1:21" x14ac:dyDescent="0.35">
      <c r="A35" s="45"/>
      <c r="B35" s="21"/>
      <c r="C35" s="21" t="str">
        <f>_xlfn.XLOOKUP(A35,Admin!$A$2:$A$601,Admin!$D$2:$D$601,"",0)</f>
        <v/>
      </c>
      <c r="D35" s="21" t="str">
        <f>_xlfn.XLOOKUP(A35,Admin!$A$2:$A$601,Admin!$E$2:$E$601,"",0)</f>
        <v/>
      </c>
      <c r="E35" s="83"/>
      <c r="F35" s="21"/>
      <c r="G35" t="str">
        <f>_xlfn.XLOOKUP(A35,Admin!$A$2:$A$601,Admin!$F$2:$F$601,"",0)</f>
        <v/>
      </c>
      <c r="H35">
        <f>COUNTIF(G$7:G35,G35)</f>
        <v>1</v>
      </c>
      <c r="I35" t="str">
        <f>IF(E35=0,"",IF(H35&lt;3,COUNTIF(H$7:H35,"&lt;3"),0))</f>
        <v/>
      </c>
      <c r="J35" t="str">
        <f t="shared" si="1"/>
        <v/>
      </c>
      <c r="L35" s="45"/>
      <c r="M35" s="21"/>
      <c r="N35" s="21" t="str">
        <f>_xlfn.XLOOKUP(L35,Admin!$A$2:$A$601,Admin!$D$2:$D$601,"",0)</f>
        <v/>
      </c>
      <c r="O35" s="21" t="str">
        <f>_xlfn.XLOOKUP(L35,Admin!$A$2:$A$601,Admin!$E$2:$E$601,"",0)</f>
        <v/>
      </c>
      <c r="P35" s="83"/>
      <c r="Q35" s="21" t="str">
        <f t="shared" si="2"/>
        <v/>
      </c>
      <c r="R35" t="str">
        <f>_xlfn.XLOOKUP(L35,Admin!$A$2:$A$601,Admin!$F$2:$F$601,"",0)</f>
        <v/>
      </c>
      <c r="S35">
        <f>COUNTIF(R$7:R35,R35)</f>
        <v>7</v>
      </c>
      <c r="T35" t="str">
        <f>IF(P35=0,"",IF(S35&lt;3,COUNTIF(S$7:S35,"&lt;3"),0))</f>
        <v/>
      </c>
      <c r="U35" t="str">
        <f t="shared" si="3"/>
        <v/>
      </c>
    </row>
    <row r="36" spans="1:21" x14ac:dyDescent="0.35">
      <c r="A36" s="45"/>
      <c r="B36" s="21"/>
      <c r="C36" s="21" t="str">
        <f>_xlfn.XLOOKUP(A36,Admin!$A$2:$A$601,Admin!$D$2:$D$601,"",0)</f>
        <v/>
      </c>
      <c r="D36" s="21" t="str">
        <f>_xlfn.XLOOKUP(A36,Admin!$A$2:$A$601,Admin!$E$2:$E$601,"",0)</f>
        <v/>
      </c>
      <c r="E36" s="83"/>
      <c r="F36" s="21"/>
      <c r="G36" t="str">
        <f>_xlfn.XLOOKUP(A36,Admin!$A$2:$A$601,Admin!$F$2:$F$601,"",0)</f>
        <v/>
      </c>
      <c r="H36">
        <f>COUNTIF(G$7:G36,G36)</f>
        <v>2</v>
      </c>
      <c r="I36" t="str">
        <f>IF(E36=0,"",IF(H36&lt;3,COUNTIF(H$7:H36,"&lt;3"),0))</f>
        <v/>
      </c>
      <c r="J36" t="str">
        <f t="shared" si="1"/>
        <v/>
      </c>
      <c r="L36" s="45"/>
      <c r="M36" s="21"/>
      <c r="N36" s="21" t="str">
        <f>_xlfn.XLOOKUP(L36,Admin!$A$2:$A$601,Admin!$D$2:$D$601,"",0)</f>
        <v/>
      </c>
      <c r="O36" s="21" t="str">
        <f>_xlfn.XLOOKUP(L36,Admin!$A$2:$A$601,Admin!$E$2:$E$601,"",0)</f>
        <v/>
      </c>
      <c r="P36" s="83"/>
      <c r="Q36" s="21" t="str">
        <f t="shared" si="2"/>
        <v/>
      </c>
      <c r="R36" t="str">
        <f>_xlfn.XLOOKUP(L36,Admin!$A$2:$A$601,Admin!$F$2:$F$601,"",0)</f>
        <v/>
      </c>
      <c r="S36">
        <f>COUNTIF(R$7:R36,R36)</f>
        <v>8</v>
      </c>
      <c r="T36" t="str">
        <f>IF(P36=0,"",IF(S36&lt;3,COUNTIF(S$7:S36,"&lt;3"),0))</f>
        <v/>
      </c>
      <c r="U36" t="str">
        <f t="shared" si="3"/>
        <v/>
      </c>
    </row>
    <row r="37" spans="1:21" x14ac:dyDescent="0.35">
      <c r="A37" s="45"/>
      <c r="B37" s="21"/>
      <c r="C37" s="21" t="str">
        <f>_xlfn.XLOOKUP(A37,Admin!$A$2:$A$601,Admin!$D$2:$D$601,"",0)</f>
        <v/>
      </c>
      <c r="D37" s="21" t="str">
        <f>_xlfn.XLOOKUP(A37,Admin!$A$2:$A$601,Admin!$E$2:$E$601,"",0)</f>
        <v/>
      </c>
      <c r="E37" s="83"/>
      <c r="F37" s="21"/>
      <c r="G37" t="str">
        <f>_xlfn.XLOOKUP(A37,Admin!$A$2:$A$601,Admin!$F$2:$F$601,"",0)</f>
        <v/>
      </c>
      <c r="H37">
        <f>COUNTIF(G$7:G37,G37)</f>
        <v>3</v>
      </c>
      <c r="I37" t="str">
        <f>IF(E37=0,"",IF(H37&lt;3,COUNTIF(H$7:H37,"&lt;3"),0))</f>
        <v/>
      </c>
      <c r="J37" t="str">
        <f t="shared" si="1"/>
        <v/>
      </c>
      <c r="L37" s="45"/>
      <c r="M37" s="21"/>
      <c r="N37" s="21" t="str">
        <f>_xlfn.XLOOKUP(L37,Admin!$A$2:$A$601,Admin!$D$2:$D$601,"",0)</f>
        <v/>
      </c>
      <c r="O37" s="21" t="str">
        <f>_xlfn.XLOOKUP(L37,Admin!$A$2:$A$601,Admin!$E$2:$E$601,"",0)</f>
        <v/>
      </c>
      <c r="P37" s="83"/>
      <c r="Q37" s="21" t="str">
        <f t="shared" si="2"/>
        <v/>
      </c>
      <c r="R37" t="str">
        <f>_xlfn.XLOOKUP(L37,Admin!$A$2:$A$601,Admin!$F$2:$F$601,"",0)</f>
        <v/>
      </c>
      <c r="S37">
        <f>COUNTIF(R$7:R37,R37)</f>
        <v>9</v>
      </c>
      <c r="T37" t="str">
        <f>IF(P37=0,"",IF(S37&lt;3,COUNTIF(S$7:S37,"&lt;3"),0))</f>
        <v/>
      </c>
      <c r="U37" t="str">
        <f t="shared" si="3"/>
        <v/>
      </c>
    </row>
    <row r="38" spans="1:21" x14ac:dyDescent="0.35">
      <c r="A38" s="45"/>
      <c r="B38" s="21"/>
      <c r="C38" s="21" t="str">
        <f>_xlfn.XLOOKUP(A38,Admin!$A$2:$A$601,Admin!$D$2:$D$601,"",0)</f>
        <v/>
      </c>
      <c r="D38" s="21" t="str">
        <f>_xlfn.XLOOKUP(A38,Admin!$A$2:$A$601,Admin!$E$2:$E$601,"",0)</f>
        <v/>
      </c>
      <c r="E38" s="83"/>
      <c r="F38" s="21"/>
      <c r="G38" t="str">
        <f>_xlfn.XLOOKUP(A38,Admin!$A$2:$A$601,Admin!$F$2:$F$601,"",0)</f>
        <v/>
      </c>
      <c r="H38">
        <f>COUNTIF(G$7:G38,G38)</f>
        <v>4</v>
      </c>
      <c r="I38" t="str">
        <f>IF(E38=0,"",IF(H38&lt;3,COUNTIF(H$7:H38,"&lt;3"),0))</f>
        <v/>
      </c>
      <c r="J38" t="str">
        <f t="shared" si="1"/>
        <v/>
      </c>
      <c r="L38" s="45"/>
      <c r="M38" s="21"/>
      <c r="N38" s="21" t="str">
        <f>_xlfn.XLOOKUP(L38,Admin!$A$2:$A$601,Admin!$D$2:$D$601,"",0)</f>
        <v/>
      </c>
      <c r="O38" s="21" t="str">
        <f>_xlfn.XLOOKUP(L38,Admin!$A$2:$A$601,Admin!$E$2:$E$601,"",0)</f>
        <v/>
      </c>
      <c r="P38" s="83"/>
      <c r="Q38" s="21" t="str">
        <f t="shared" si="2"/>
        <v/>
      </c>
      <c r="R38" t="str">
        <f>_xlfn.XLOOKUP(L38,Admin!$A$2:$A$601,Admin!$F$2:$F$601,"",0)</f>
        <v/>
      </c>
      <c r="S38">
        <f>COUNTIF(R$7:R38,R38)</f>
        <v>10</v>
      </c>
      <c r="T38" t="str">
        <f>IF(P38=0,"",IF(S38&lt;3,COUNTIF(S$7:S38,"&lt;3"),0))</f>
        <v/>
      </c>
      <c r="U38" t="str">
        <f t="shared" si="3"/>
        <v/>
      </c>
    </row>
    <row r="39" spans="1:21" x14ac:dyDescent="0.35">
      <c r="A39" s="45"/>
      <c r="B39" s="21"/>
      <c r="C39" s="21" t="str">
        <f>_xlfn.XLOOKUP(A39,Admin!$A$2:$A$601,Admin!$D$2:$D$601,"",0)</f>
        <v/>
      </c>
      <c r="D39" s="21" t="str">
        <f>_xlfn.XLOOKUP(A39,Admin!$A$2:$A$601,Admin!$E$2:$E$601,"",0)</f>
        <v/>
      </c>
      <c r="E39" s="83"/>
      <c r="F39" s="21"/>
      <c r="G39" t="str">
        <f>_xlfn.XLOOKUP(A39,Admin!$A$2:$A$601,Admin!$F$2:$F$601,"",0)</f>
        <v/>
      </c>
      <c r="H39">
        <f>COUNTIF(G$7:G39,G39)</f>
        <v>5</v>
      </c>
      <c r="I39" t="str">
        <f>IF(E39=0,"",IF(H39&lt;3,COUNTIF(H$7:H39,"&lt;3"),0))</f>
        <v/>
      </c>
      <c r="J39" t="str">
        <f t="shared" si="1"/>
        <v/>
      </c>
      <c r="L39" s="45"/>
      <c r="M39" s="21"/>
      <c r="N39" s="21" t="str">
        <f>_xlfn.XLOOKUP(L39,Admin!$A$2:$A$601,Admin!$D$2:$D$601,"",0)</f>
        <v/>
      </c>
      <c r="O39" s="21" t="str">
        <f>_xlfn.XLOOKUP(L39,Admin!$A$2:$A$601,Admin!$E$2:$E$601,"",0)</f>
        <v/>
      </c>
      <c r="P39" s="83"/>
      <c r="Q39" s="21"/>
      <c r="R39" t="str">
        <f>_xlfn.XLOOKUP(L39,Admin!$A$2:$A$601,Admin!$F$2:$F$601,"",0)</f>
        <v/>
      </c>
      <c r="S39">
        <f>COUNTIF(R$7:R39,R39)</f>
        <v>11</v>
      </c>
      <c r="T39" t="str">
        <f>IF(P39=0,"",IF(S39&lt;3,COUNTIF(S$7:S39,"&lt;3"),0))</f>
        <v/>
      </c>
      <c r="U39" t="str">
        <f t="shared" si="3"/>
        <v/>
      </c>
    </row>
    <row r="40" spans="1:21" x14ac:dyDescent="0.35">
      <c r="A40" s="45"/>
      <c r="B40" s="21"/>
      <c r="C40" s="21" t="str">
        <f>_xlfn.XLOOKUP(A40,Admin!$A$2:$A$601,Admin!$D$2:$D$601,"",0)</f>
        <v/>
      </c>
      <c r="D40" s="21" t="str">
        <f>_xlfn.XLOOKUP(A40,Admin!$A$2:$A$601,Admin!$E$2:$E$601,"",0)</f>
        <v/>
      </c>
      <c r="E40" s="83"/>
      <c r="F40" s="21"/>
      <c r="G40" t="str">
        <f>_xlfn.XLOOKUP(A40,Admin!$A$2:$A$601,Admin!$F$2:$F$601,"",0)</f>
        <v/>
      </c>
      <c r="H40">
        <f>COUNTIF(G$7:G40,G40)</f>
        <v>6</v>
      </c>
      <c r="I40" t="str">
        <f>IF(E40=0,"",IF(H40&lt;3,COUNTIF(H$7:H40,"&lt;3"),0))</f>
        <v/>
      </c>
      <c r="J40" t="str">
        <f t="shared" si="1"/>
        <v/>
      </c>
      <c r="L40" s="45"/>
      <c r="M40" s="21"/>
      <c r="N40" s="21" t="str">
        <f>_xlfn.XLOOKUP(L40,Admin!$A$2:$A$601,Admin!$D$2:$D$601,"",0)</f>
        <v/>
      </c>
      <c r="O40" s="21" t="str">
        <f>_xlfn.XLOOKUP(L40,Admin!$A$2:$A$601,Admin!$E$2:$E$601,"",0)</f>
        <v/>
      </c>
      <c r="P40" s="83"/>
      <c r="Q40" s="21"/>
      <c r="R40" t="str">
        <f>_xlfn.XLOOKUP(L40,Admin!$A$2:$A$601,Admin!$F$2:$F$601,"",0)</f>
        <v/>
      </c>
      <c r="S40">
        <f>COUNTIF(R$7:R40,R40)</f>
        <v>12</v>
      </c>
      <c r="T40" t="str">
        <f>IF(P40=0,"",IF(S40&lt;3,COUNTIF(S$7:S40,"&lt;3"),0))</f>
        <v/>
      </c>
      <c r="U40" t="str">
        <f t="shared" si="3"/>
        <v/>
      </c>
    </row>
    <row r="41" spans="1:21" x14ac:dyDescent="0.35">
      <c r="A41" s="45"/>
      <c r="B41" s="21"/>
      <c r="C41" s="21" t="str">
        <f>_xlfn.XLOOKUP(A41,Admin!$A$2:$A$601,Admin!$D$2:$D$601,"",0)</f>
        <v/>
      </c>
      <c r="D41" s="21" t="str">
        <f>_xlfn.XLOOKUP(A41,Admin!$A$2:$A$601,Admin!$E$2:$E$601,"",0)</f>
        <v/>
      </c>
      <c r="E41" s="83"/>
      <c r="F41" s="21"/>
      <c r="G41" t="str">
        <f>_xlfn.XLOOKUP(A41,Admin!$A$2:$A$601,Admin!$F$2:$F$601,"",0)</f>
        <v/>
      </c>
      <c r="H41">
        <f>COUNTIF(G$7:G41,G41)</f>
        <v>7</v>
      </c>
      <c r="I41" t="str">
        <f>IF(E41=0,"",IF(H41&lt;3,COUNTIF(H$7:H41,"&lt;3"),0))</f>
        <v/>
      </c>
      <c r="J41" t="str">
        <f t="shared" si="1"/>
        <v/>
      </c>
      <c r="L41" s="45"/>
      <c r="M41" s="21"/>
      <c r="N41" s="21" t="str">
        <f>_xlfn.XLOOKUP(L41,Admin!$A$2:$A$601,Admin!$D$2:$D$601,"",0)</f>
        <v/>
      </c>
      <c r="O41" s="21" t="str">
        <f>_xlfn.XLOOKUP(L41,Admin!$A$2:$A$601,Admin!$E$2:$E$601,"",0)</f>
        <v/>
      </c>
      <c r="P41" s="83"/>
      <c r="Q41" s="21"/>
      <c r="R41" t="str">
        <f>_xlfn.XLOOKUP(L41,Admin!$A$2:$A$601,Admin!$F$2:$F$601,"",0)</f>
        <v/>
      </c>
      <c r="S41">
        <f>COUNTIF(R$7:R41,R41)</f>
        <v>13</v>
      </c>
      <c r="T41" t="str">
        <f>IF(P41=0,"",IF(S41&lt;3,COUNTIF(S$7:S41,"&lt;3"),0))</f>
        <v/>
      </c>
      <c r="U41" t="str">
        <f t="shared" si="3"/>
        <v/>
      </c>
    </row>
    <row r="42" spans="1:21" x14ac:dyDescent="0.35">
      <c r="A42" s="45"/>
      <c r="B42" s="21"/>
      <c r="C42" s="21" t="str">
        <f>_xlfn.XLOOKUP(A42,Admin!$A$2:$A$601,Admin!$D$2:$D$601,"",0)</f>
        <v/>
      </c>
      <c r="D42" s="21" t="str">
        <f>_xlfn.XLOOKUP(A42,Admin!$A$2:$A$601,Admin!$E$2:$E$601,"",0)</f>
        <v/>
      </c>
      <c r="E42" s="83"/>
      <c r="F42" s="21"/>
      <c r="G42" t="str">
        <f>_xlfn.XLOOKUP(A42,Admin!$A$2:$A$601,Admin!$F$2:$F$601,"",0)</f>
        <v/>
      </c>
      <c r="H42">
        <f>COUNTIF(G$7:G42,G42)</f>
        <v>8</v>
      </c>
      <c r="I42" t="str">
        <f>IF(E42=0,"",IF(H42&lt;3,COUNTIF(H$7:H42,"&lt;3"),0))</f>
        <v/>
      </c>
      <c r="J42" t="str">
        <f t="shared" si="1"/>
        <v/>
      </c>
      <c r="L42" s="45"/>
      <c r="M42" s="21"/>
      <c r="N42" s="21" t="str">
        <f>_xlfn.XLOOKUP(L42,Admin!$A$2:$A$601,Admin!$D$2:$D$601,"",0)</f>
        <v/>
      </c>
      <c r="O42" s="21" t="str">
        <f>_xlfn.XLOOKUP(L42,Admin!$A$2:$A$601,Admin!$E$2:$E$601,"",0)</f>
        <v/>
      </c>
      <c r="P42" s="83"/>
      <c r="Q42" s="21"/>
      <c r="R42" t="str">
        <f>_xlfn.XLOOKUP(L42,Admin!$A$2:$A$601,Admin!$F$2:$F$601,"",0)</f>
        <v/>
      </c>
      <c r="S42">
        <f>COUNTIF(R$7:R42,R42)</f>
        <v>14</v>
      </c>
      <c r="T42" t="str">
        <f>IF(P42=0,"",IF(S42&lt;3,COUNTIF(S$7:S42,"&lt;3"),0))</f>
        <v/>
      </c>
      <c r="U42" t="str">
        <f t="shared" si="3"/>
        <v/>
      </c>
    </row>
    <row r="43" spans="1:21" x14ac:dyDescent="0.35">
      <c r="A43" s="45"/>
      <c r="B43" s="21"/>
      <c r="C43" s="21" t="str">
        <f>_xlfn.XLOOKUP(A43,Admin!$A$2:$A$601,Admin!$D$2:$D$601,"",0)</f>
        <v/>
      </c>
      <c r="D43" s="21" t="str">
        <f>_xlfn.XLOOKUP(A43,Admin!$A$2:$A$601,Admin!$E$2:$E$601,"",0)</f>
        <v/>
      </c>
      <c r="E43" s="83"/>
      <c r="F43" s="21"/>
      <c r="G43" t="str">
        <f>_xlfn.XLOOKUP(A43,Admin!$A$2:$A$601,Admin!$F$2:$F$601,"",0)</f>
        <v/>
      </c>
      <c r="H43">
        <f>COUNTIF(G$7:G43,G43)</f>
        <v>9</v>
      </c>
      <c r="I43" t="str">
        <f>IF(E43=0,"",IF(H43&lt;3,COUNTIF(H$7:H43,"&lt;3"),0))</f>
        <v/>
      </c>
      <c r="J43" t="str">
        <f t="shared" si="1"/>
        <v/>
      </c>
      <c r="L43" s="45"/>
      <c r="M43" s="21"/>
      <c r="N43" s="21" t="str">
        <f>_xlfn.XLOOKUP(L43,Admin!$A$2:$A$601,Admin!$D$2:$D$601,"",0)</f>
        <v/>
      </c>
      <c r="O43" s="21" t="str">
        <f>_xlfn.XLOOKUP(L43,Admin!$A$2:$A$601,Admin!$E$2:$E$601,"",0)</f>
        <v/>
      </c>
      <c r="P43" s="83"/>
      <c r="Q43" s="21"/>
      <c r="R43" t="str">
        <f>_xlfn.XLOOKUP(L43,Admin!$A$2:$A$601,Admin!$F$2:$F$601,"",0)</f>
        <v/>
      </c>
      <c r="S43">
        <f>COUNTIF(R$7:R43,R43)</f>
        <v>15</v>
      </c>
      <c r="T43" t="str">
        <f>IF(P43=0,"",IF(S43&lt;3,COUNTIF(S$7:S43,"&lt;3"),0))</f>
        <v/>
      </c>
      <c r="U43" t="str">
        <f t="shared" si="3"/>
        <v/>
      </c>
    </row>
    <row r="44" spans="1:21" x14ac:dyDescent="0.35">
      <c r="A44" s="45"/>
      <c r="B44" s="21"/>
      <c r="C44" s="21" t="str">
        <f>_xlfn.XLOOKUP(A44,Admin!$A$2:$A$601,Admin!$D$2:$D$601,"",0)</f>
        <v/>
      </c>
      <c r="D44" s="21" t="str">
        <f>_xlfn.XLOOKUP(A44,Admin!$A$2:$A$601,Admin!$E$2:$E$601,"",0)</f>
        <v/>
      </c>
      <c r="E44" s="83"/>
      <c r="F44" s="21"/>
      <c r="G44" t="str">
        <f>_xlfn.XLOOKUP(A44,Admin!$A$2:$A$601,Admin!$F$2:$F$601,"",0)</f>
        <v/>
      </c>
      <c r="H44">
        <f>COUNTIF(G$7:G44,G44)</f>
        <v>10</v>
      </c>
      <c r="I44" t="str">
        <f>IF(E44=0,"",IF(H44&lt;3,COUNTIF(H$7:H44,"&lt;3"),0))</f>
        <v/>
      </c>
      <c r="J44" t="str">
        <f t="shared" si="1"/>
        <v/>
      </c>
      <c r="L44" s="45"/>
      <c r="M44" s="21"/>
      <c r="N44" s="21" t="str">
        <f>_xlfn.XLOOKUP(L44,Admin!$A$2:$A$601,Admin!$D$2:$D$601,"",0)</f>
        <v/>
      </c>
      <c r="O44" s="21" t="str">
        <f>_xlfn.XLOOKUP(L44,Admin!$A$2:$A$601,Admin!$E$2:$E$601,"",0)</f>
        <v/>
      </c>
      <c r="P44" s="83"/>
      <c r="Q44" s="21"/>
      <c r="R44" t="str">
        <f>_xlfn.XLOOKUP(L44,Admin!$A$2:$A$601,Admin!$F$2:$F$601,"",0)</f>
        <v/>
      </c>
      <c r="S44">
        <f>COUNTIF(R$7:R44,R44)</f>
        <v>16</v>
      </c>
      <c r="T44" t="str">
        <f>IF(P44=0,"",IF(S44&lt;3,COUNTIF(S$7:S44,"&lt;3"),0))</f>
        <v/>
      </c>
      <c r="U44" t="str">
        <f t="shared" si="3"/>
        <v/>
      </c>
    </row>
    <row r="45" spans="1:21" x14ac:dyDescent="0.35">
      <c r="A45" s="45"/>
      <c r="B45" s="21"/>
      <c r="C45" s="21" t="str">
        <f>_xlfn.XLOOKUP(A45,Admin!$A$2:$A$601,Admin!$D$2:$D$601,"",0)</f>
        <v/>
      </c>
      <c r="D45" s="21" t="str">
        <f>_xlfn.XLOOKUP(A45,Admin!$A$2:$A$601,Admin!$E$2:$E$601,"",0)</f>
        <v/>
      </c>
      <c r="E45" s="83"/>
      <c r="F45" s="21"/>
      <c r="G45" t="str">
        <f>_xlfn.XLOOKUP(A45,Admin!$A$2:$A$601,Admin!$F$2:$F$601,"",0)</f>
        <v/>
      </c>
      <c r="H45">
        <f>COUNTIF(G$7:G45,G45)</f>
        <v>11</v>
      </c>
      <c r="I45" t="str">
        <f>IF(E45=0,"",IF(H45&lt;3,COUNTIF(H$7:H45,"&lt;3"),0))</f>
        <v/>
      </c>
      <c r="J45" t="str">
        <f t="shared" si="1"/>
        <v/>
      </c>
      <c r="L45" s="45"/>
      <c r="M45" s="21"/>
      <c r="N45" s="21" t="str">
        <f>_xlfn.XLOOKUP(L45,Admin!$A$2:$A$601,Admin!$D$2:$D$601,"",0)</f>
        <v/>
      </c>
      <c r="O45" s="21" t="str">
        <f>_xlfn.XLOOKUP(L45,Admin!$A$2:$A$601,Admin!$E$2:$E$601,"",0)</f>
        <v/>
      </c>
      <c r="P45" s="83"/>
      <c r="Q45" s="21"/>
      <c r="R45" t="str">
        <f>_xlfn.XLOOKUP(L45,Admin!$A$2:$A$601,Admin!$F$2:$F$601,"",0)</f>
        <v/>
      </c>
      <c r="S45">
        <f>COUNTIF(R$7:R45,R45)</f>
        <v>17</v>
      </c>
      <c r="T45" t="str">
        <f>IF(P45=0,"",IF(S45&lt;3,COUNTIF(S$7:S45,"&lt;3"),0))</f>
        <v/>
      </c>
      <c r="U45" t="str">
        <f t="shared" si="3"/>
        <v/>
      </c>
    </row>
    <row r="46" spans="1:21" x14ac:dyDescent="0.35">
      <c r="A46" s="45"/>
      <c r="B46" s="21"/>
      <c r="C46" s="21" t="str">
        <f>_xlfn.XLOOKUP(A46,Admin!$A$2:$A$601,Admin!$D$2:$D$601,"",0)</f>
        <v/>
      </c>
      <c r="D46" s="21" t="str">
        <f>_xlfn.XLOOKUP(A46,Admin!$A$2:$A$601,Admin!$E$2:$E$601,"",0)</f>
        <v/>
      </c>
      <c r="E46" s="83"/>
      <c r="F46" s="21"/>
      <c r="G46" t="str">
        <f>_xlfn.XLOOKUP(A46,Admin!$A$2:$A$601,Admin!$F$2:$F$601,"",0)</f>
        <v/>
      </c>
      <c r="H46">
        <f>COUNTIF(G$7:G46,G46)</f>
        <v>12</v>
      </c>
      <c r="I46" t="str">
        <f>IF(E46=0,"",IF(H46&lt;3,COUNTIF(H$7:H46,"&lt;3"),0))</f>
        <v/>
      </c>
      <c r="J46" t="str">
        <f t="shared" si="1"/>
        <v/>
      </c>
      <c r="L46" s="45"/>
      <c r="M46" s="21"/>
      <c r="N46" s="21" t="str">
        <f>_xlfn.XLOOKUP(L46,Admin!$A$2:$A$601,Admin!$D$2:$D$601,"",0)</f>
        <v/>
      </c>
      <c r="O46" s="21" t="str">
        <f>_xlfn.XLOOKUP(L46,Admin!$A$2:$A$601,Admin!$E$2:$E$601,"",0)</f>
        <v/>
      </c>
      <c r="P46" s="83"/>
      <c r="Q46" s="21"/>
      <c r="R46" t="str">
        <f>_xlfn.XLOOKUP(L46,Admin!$A$2:$A$601,Admin!$F$2:$F$601,"",0)</f>
        <v/>
      </c>
      <c r="S46">
        <f>COUNTIF(R$7:R46,R46)</f>
        <v>18</v>
      </c>
      <c r="T46" t="str">
        <f>IF(P46=0,"",IF(S46&lt;3,COUNTIF(S$7:S46,"&lt;3"),0))</f>
        <v/>
      </c>
      <c r="U46" t="str">
        <f t="shared" si="3"/>
        <v/>
      </c>
    </row>
    <row r="47" spans="1:21" x14ac:dyDescent="0.35">
      <c r="A47" s="45"/>
      <c r="B47" s="21"/>
      <c r="C47" s="21" t="str">
        <f>_xlfn.XLOOKUP(A47,Admin!$A$2:$A$601,Admin!$D$2:$D$601,"",0)</f>
        <v/>
      </c>
      <c r="D47" s="21" t="str">
        <f>_xlfn.XLOOKUP(A47,Admin!$A$2:$A$601,Admin!$E$2:$E$601,"",0)</f>
        <v/>
      </c>
      <c r="E47" s="83"/>
      <c r="F47" s="21"/>
      <c r="G47" t="str">
        <f>_xlfn.XLOOKUP(A47,Admin!$A$2:$A$601,Admin!$F$2:$F$601,"",0)</f>
        <v/>
      </c>
      <c r="H47">
        <f>COUNTIF(G$7:G47,G47)</f>
        <v>13</v>
      </c>
      <c r="I47" t="str">
        <f>IF(E47=0,"",IF(H47&lt;3,COUNTIF(H$7:H47,"&lt;3"),0))</f>
        <v/>
      </c>
      <c r="J47" t="str">
        <f t="shared" si="1"/>
        <v/>
      </c>
      <c r="L47" s="45"/>
      <c r="M47" s="21"/>
      <c r="N47" s="21" t="str">
        <f>_xlfn.XLOOKUP(L47,Admin!$A$2:$A$601,Admin!$D$2:$D$601,"",0)</f>
        <v/>
      </c>
      <c r="O47" s="21" t="str">
        <f>_xlfn.XLOOKUP(L47,Admin!$A$2:$A$601,Admin!$E$2:$E$601,"",0)</f>
        <v/>
      </c>
      <c r="P47" s="83"/>
      <c r="Q47" s="21"/>
      <c r="R47" t="str">
        <f>_xlfn.XLOOKUP(L47,Admin!$A$2:$A$601,Admin!$F$2:$F$601,"",0)</f>
        <v/>
      </c>
      <c r="S47">
        <f>COUNTIF(R$7:R47,R47)</f>
        <v>19</v>
      </c>
      <c r="T47" t="str">
        <f>IF(P47=0,"",IF(S47&lt;3,COUNTIF(S$7:S47,"&lt;3"),0))</f>
        <v/>
      </c>
      <c r="U47" t="str">
        <f t="shared" si="3"/>
        <v/>
      </c>
    </row>
    <row r="48" spans="1:21" x14ac:dyDescent="0.35">
      <c r="A48" s="45"/>
      <c r="B48" s="21" t="str">
        <f>_xlfn.XLOOKUP(A48,Admin!$A$2:$A$601,Admin!$C$2:$C$601,"",0)</f>
        <v/>
      </c>
      <c r="C48" s="21" t="str">
        <f>_xlfn.XLOOKUP(A48,Admin!$A$2:$A$601,Admin!$D$2:$D$601,"",0)</f>
        <v/>
      </c>
      <c r="D48" s="21" t="str">
        <f>_xlfn.XLOOKUP(A48,Admin!$A$2:$A$601,Admin!$E$2:$E$601,"",0)</f>
        <v/>
      </c>
      <c r="E48" s="83"/>
      <c r="F48" s="21"/>
      <c r="G48" t="str">
        <f>_xlfn.XLOOKUP(A48,Admin!$A$2:$A$601,Admin!$F$2:$F$601,"",0)</f>
        <v/>
      </c>
      <c r="H48">
        <f>COUNTIF(G$7:G48,G48)</f>
        <v>14</v>
      </c>
      <c r="I48" t="str">
        <f>IF(E48=0,"",IF(H48&lt;3,COUNTIF(H$7:H48,"&lt;3"),0))</f>
        <v/>
      </c>
      <c r="J48" t="str">
        <f t="shared" si="1"/>
        <v/>
      </c>
      <c r="L48" s="45"/>
      <c r="M48" s="21"/>
      <c r="N48" s="21" t="str">
        <f>_xlfn.XLOOKUP(L48,Admin!$A$2:$A$601,Admin!$D$2:$D$601,"",0)</f>
        <v/>
      </c>
      <c r="O48" s="21" t="str">
        <f>_xlfn.XLOOKUP(L48,Admin!$A$2:$A$601,Admin!$E$2:$E$601,"",0)</f>
        <v/>
      </c>
      <c r="P48" s="83"/>
      <c r="Q48" s="21"/>
      <c r="R48" t="str">
        <f>_xlfn.XLOOKUP(L48,Admin!$A$2:$A$601,Admin!$F$2:$F$601,"",0)</f>
        <v/>
      </c>
      <c r="S48">
        <f>COUNTIF(R$7:R48,R48)</f>
        <v>20</v>
      </c>
      <c r="T48" t="str">
        <f>IF(P48=0,"",IF(S48&lt;3,COUNTIF(S$7:S48,"&lt;3"),0))</f>
        <v/>
      </c>
      <c r="U48" t="str">
        <f t="shared" si="3"/>
        <v/>
      </c>
    </row>
    <row r="49" spans="1:21" x14ac:dyDescent="0.35">
      <c r="A49" s="45"/>
      <c r="B49" s="21" t="str">
        <f>_xlfn.XLOOKUP(A49,Admin!$A$2:$A$601,Admin!$C$2:$C$601,"",0)</f>
        <v/>
      </c>
      <c r="C49" s="21" t="str">
        <f>_xlfn.XLOOKUP(A49,Admin!$A$2:$A$601,Admin!$D$2:$D$601,"",0)</f>
        <v/>
      </c>
      <c r="D49" s="21" t="str">
        <f>_xlfn.XLOOKUP(A49,Admin!$A$2:$A$601,Admin!$E$2:$E$601,"",0)</f>
        <v/>
      </c>
      <c r="E49" s="83"/>
      <c r="F49" s="21"/>
      <c r="G49" t="str">
        <f>_xlfn.XLOOKUP(A49,Admin!$A$2:$A$601,Admin!$F$2:$F$601,"",0)</f>
        <v/>
      </c>
      <c r="H49">
        <f>COUNTIF(G$7:G49,G49)</f>
        <v>15</v>
      </c>
      <c r="I49" t="str">
        <f>IF(E49=0,"",IF(H49&lt;3,COUNTIF(H$7:H49,"&lt;3"),0))</f>
        <v/>
      </c>
      <c r="J49" t="str">
        <f t="shared" si="1"/>
        <v/>
      </c>
      <c r="L49" s="45"/>
      <c r="M49" s="21"/>
      <c r="N49" s="21" t="str">
        <f>_xlfn.XLOOKUP(L49,Admin!$A$2:$A$601,Admin!$D$2:$D$601,"",0)</f>
        <v/>
      </c>
      <c r="O49" s="21" t="str">
        <f>_xlfn.XLOOKUP(L49,Admin!$A$2:$A$601,Admin!$E$2:$E$601,"",0)</f>
        <v/>
      </c>
      <c r="P49" s="83"/>
      <c r="Q49" s="21"/>
      <c r="R49" t="str">
        <f>_xlfn.XLOOKUP(L49,Admin!$A$2:$A$601,Admin!$F$2:$F$601,"",0)</f>
        <v/>
      </c>
      <c r="S49">
        <f>COUNTIF(R$7:R49,R49)</f>
        <v>21</v>
      </c>
      <c r="T49" t="str">
        <f>IF(P49=0,"",IF(S49&lt;3,COUNTIF(S$7:S49,"&lt;3"),0))</f>
        <v/>
      </c>
      <c r="U49" t="str">
        <f t="shared" si="3"/>
        <v/>
      </c>
    </row>
    <row r="50" spans="1:21" x14ac:dyDescent="0.35">
      <c r="A50" s="45"/>
      <c r="B50" s="21" t="str">
        <f>_xlfn.XLOOKUP(A50,Admin!$A$2:$A$601,Admin!$C$2:$C$601,"",0)</f>
        <v/>
      </c>
      <c r="C50" s="21" t="str">
        <f>_xlfn.XLOOKUP(A50,Admin!$A$2:$A$601,Admin!$D$2:$D$601,"",0)</f>
        <v/>
      </c>
      <c r="D50" s="21" t="str">
        <f>_xlfn.XLOOKUP(A50,Admin!$A$2:$A$601,Admin!$E$2:$E$601,"",0)</f>
        <v/>
      </c>
      <c r="E50" s="83"/>
      <c r="F50" s="21"/>
      <c r="G50" t="str">
        <f>_xlfn.XLOOKUP(A50,Admin!$A$2:$A$601,Admin!$F$2:$F$601,"",0)</f>
        <v/>
      </c>
      <c r="H50">
        <f>COUNTIF(G$7:G50,G50)</f>
        <v>16</v>
      </c>
      <c r="I50" t="str">
        <f>IF(E50=0,"",IF(H50&lt;3,COUNTIF(H$7:H50,"&lt;3"),0))</f>
        <v/>
      </c>
      <c r="J50" t="str">
        <f t="shared" si="1"/>
        <v/>
      </c>
      <c r="L50" s="45"/>
      <c r="M50" s="21"/>
      <c r="N50" s="21" t="str">
        <f>_xlfn.XLOOKUP(L50,Admin!$A$2:$A$601,Admin!$D$2:$D$601,"",0)</f>
        <v/>
      </c>
      <c r="O50" s="21" t="str">
        <f>_xlfn.XLOOKUP(L50,Admin!$A$2:$A$601,Admin!$E$2:$E$601,"",0)</f>
        <v/>
      </c>
      <c r="P50" s="83"/>
      <c r="Q50" s="21"/>
      <c r="R50" t="str">
        <f>_xlfn.XLOOKUP(L50,Admin!$A$2:$A$601,Admin!$F$2:$F$601,"",0)</f>
        <v/>
      </c>
      <c r="S50">
        <f>COUNTIF(R$7:R50,R50)</f>
        <v>22</v>
      </c>
      <c r="T50" t="str">
        <f>IF(P50=0,"",IF(S50&lt;3,COUNTIF(S$7:S50,"&lt;3"),0))</f>
        <v/>
      </c>
      <c r="U50" t="str">
        <f t="shared" si="3"/>
        <v/>
      </c>
    </row>
  </sheetData>
  <sortState xmlns:xlrd2="http://schemas.microsoft.com/office/spreadsheetml/2017/richdata2" ref="L7:Q50">
    <sortCondition ref="Q7:Q50"/>
  </sortState>
  <mergeCells count="1">
    <mergeCell ref="A1:Q1"/>
  </mergeCells>
  <conditionalFormatting sqref="F7:F34">
    <cfRule type="duplicateValues" dxfId="299" priority="28"/>
  </conditionalFormatting>
  <conditionalFormatting sqref="Q7:Q33">
    <cfRule type="duplicateValues" dxfId="298" priority="23"/>
  </conditionalFormatting>
  <conditionalFormatting sqref="B7:B50">
    <cfRule type="containsBlanks" dxfId="297" priority="19" stopIfTrue="1">
      <formula>LEN(TRIM(B7))=0</formula>
    </cfRule>
    <cfRule type="containsText" dxfId="296" priority="20" operator="containsText" text="U11G">
      <formula>NOT(ISERROR(SEARCH("U11G",B7)))</formula>
    </cfRule>
    <cfRule type="containsText" dxfId="295" priority="29" operator="containsText" text="U13">
      <formula>NOT(ISERROR(SEARCH("U13",B7)))</formula>
    </cfRule>
    <cfRule type="containsText" dxfId="294" priority="30" operator="containsText" text="U15">
      <formula>NOT(ISERROR(SEARCH("U15",B7)))</formula>
    </cfRule>
  </conditionalFormatting>
  <conditionalFormatting sqref="M7:M50">
    <cfRule type="containsBlanks" dxfId="293" priority="11" stopIfTrue="1">
      <formula>LEN(TRIM(M7))=0</formula>
    </cfRule>
    <cfRule type="containsText" dxfId="292" priority="12" operator="containsText" text="U11G">
      <formula>NOT(ISERROR(SEARCH("U11G",M7)))</formula>
    </cfRule>
    <cfRule type="containsText" dxfId="291" priority="13" operator="containsText" text="U13">
      <formula>NOT(ISERROR(SEARCH("U13",M7)))</formula>
    </cfRule>
    <cfRule type="containsText" dxfId="290" priority="14" operator="containsText" text="U15">
      <formula>NOT(ISERROR(SEARCH("U15",M7)))</formula>
    </cfRule>
  </conditionalFormatting>
  <conditionalFormatting sqref="AC7:AC23">
    <cfRule type="duplicateValues" dxfId="289" priority="8"/>
  </conditionalFormatting>
  <conditionalFormatting sqref="Y7:Y23">
    <cfRule type="containsBlanks" dxfId="288" priority="6" stopIfTrue="1">
      <formula>LEN(TRIM(Y7))=0</formula>
    </cfRule>
    <cfRule type="containsText" dxfId="287" priority="7" operator="containsText" text="U11G">
      <formula>NOT(ISERROR(SEARCH("U11G",Y7)))</formula>
    </cfRule>
    <cfRule type="containsText" dxfId="286" priority="9" operator="containsText" text="U13">
      <formula>NOT(ISERROR(SEARCH("U13",Y7)))</formula>
    </cfRule>
    <cfRule type="containsText" dxfId="285" priority="10" operator="containsText" text="U15">
      <formula>NOT(ISERROR(SEARCH("U15",Y7)))</formula>
    </cfRule>
  </conditionalFormatting>
  <conditionalFormatting sqref="AP7:AP17">
    <cfRule type="duplicateValues" dxfId="284" priority="5"/>
  </conditionalFormatting>
  <conditionalFormatting sqref="AL7:AL17">
    <cfRule type="containsBlanks" dxfId="283" priority="1" stopIfTrue="1">
      <formula>LEN(TRIM(AL7))=0</formula>
    </cfRule>
    <cfRule type="containsText" dxfId="282" priority="2" operator="containsText" text="U11G">
      <formula>NOT(ISERROR(SEARCH("U11G",AL7)))</formula>
    </cfRule>
    <cfRule type="containsText" dxfId="281" priority="3" operator="containsText" text="U13">
      <formula>NOT(ISERROR(SEARCH("U13",AL7)))</formula>
    </cfRule>
    <cfRule type="containsText" dxfId="280" priority="4" operator="containsText" text="U15">
      <formula>NOT(ISERROR(SEARCH("U15",AL7)))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sortu11btr">
                <anchor moveWithCells="1">
                  <from>
                    <xdr:col>3</xdr:col>
                    <xdr:colOff>368300</xdr:colOff>
                    <xdr:row>0</xdr:row>
                    <xdr:rowOff>82550</xdr:rowOff>
                  </from>
                  <to>
                    <xdr:col>3</xdr:col>
                    <xdr:colOff>1428750</xdr:colOff>
                    <xdr:row>0</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B6A5-94A0-443C-B365-ECB747748C6B}">
  <sheetPr codeName="Sheet19">
    <tabColor rgb="FFFFEFFF"/>
  </sheetPr>
  <dimension ref="A1:AU50"/>
  <sheetViews>
    <sheetView zoomScale="82" workbookViewId="0">
      <selection sqref="A1:Q1"/>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7.54296875" customWidth="1"/>
    <col min="7" max="7" width="5.7265625" hidden="1" customWidth="1"/>
    <col min="8" max="8" width="5.81640625" hidden="1" customWidth="1"/>
    <col min="9" max="9" width="10.1796875" hidden="1" customWidth="1"/>
    <col min="10" max="10" width="6" customWidth="1"/>
    <col min="11" max="13" width="8.81640625" customWidth="1"/>
    <col min="14" max="14" width="21.81640625" customWidth="1"/>
    <col min="15" max="15" width="25.26953125" customWidth="1"/>
    <col min="16" max="16" width="8.81640625" style="99" customWidth="1"/>
    <col min="17" max="17" width="7.54296875" customWidth="1"/>
    <col min="18" max="18" width="5" hidden="1" customWidth="1"/>
    <col min="19" max="19" width="5.81640625" hidden="1" customWidth="1"/>
    <col min="20" max="20" width="10.1796875" hidden="1" customWidth="1"/>
    <col min="21" max="21" width="6" bestFit="1" customWidth="1"/>
  </cols>
  <sheetData>
    <row r="1" spans="1:47" ht="31" x14ac:dyDescent="0.7">
      <c r="A1" s="156" t="s">
        <v>551</v>
      </c>
      <c r="B1" s="156"/>
      <c r="C1" s="156"/>
      <c r="D1" s="156"/>
      <c r="E1" s="156"/>
      <c r="F1" s="156"/>
      <c r="G1" s="156"/>
      <c r="H1" s="156"/>
      <c r="I1" s="156"/>
      <c r="J1" s="156"/>
      <c r="K1" s="156"/>
      <c r="L1" s="156"/>
      <c r="M1" s="156"/>
      <c r="N1" s="156"/>
      <c r="O1" s="156"/>
      <c r="P1" s="156"/>
      <c r="Q1" s="156"/>
    </row>
    <row r="3" spans="1:47" ht="21" x14ac:dyDescent="0.5">
      <c r="A3" s="46" t="s">
        <v>41</v>
      </c>
      <c r="B3" s="46"/>
      <c r="C3" s="49" t="s">
        <v>62</v>
      </c>
      <c r="D3" s="46"/>
      <c r="E3" s="115"/>
      <c r="F3" s="46"/>
      <c r="G3" s="46"/>
      <c r="H3" s="46"/>
      <c r="I3" s="46"/>
      <c r="J3" s="46"/>
      <c r="L3" s="44" t="s">
        <v>45</v>
      </c>
      <c r="M3" s="44"/>
      <c r="N3" s="50" t="s">
        <v>48</v>
      </c>
      <c r="O3" s="44"/>
      <c r="P3" s="116"/>
      <c r="Q3" s="44"/>
      <c r="Y3" s="46" t="s">
        <v>41</v>
      </c>
      <c r="Z3" s="46"/>
      <c r="AA3" s="49" t="s">
        <v>528</v>
      </c>
      <c r="AB3" s="46"/>
      <c r="AC3" s="115"/>
      <c r="AD3" s="46"/>
      <c r="AE3" s="46"/>
      <c r="AF3" s="46"/>
      <c r="AG3" s="46"/>
      <c r="AH3" s="46"/>
      <c r="AL3" s="44" t="s">
        <v>45</v>
      </c>
      <c r="AM3" s="44"/>
      <c r="AN3" s="50" t="s">
        <v>529</v>
      </c>
      <c r="AO3" s="44"/>
      <c r="AP3" s="116"/>
      <c r="AQ3" s="44"/>
    </row>
    <row r="4" spans="1:47" x14ac:dyDescent="0.35">
      <c r="A4" s="46"/>
      <c r="B4" s="46"/>
      <c r="C4" s="46"/>
      <c r="D4" s="46"/>
      <c r="E4" s="115"/>
      <c r="F4" s="46"/>
      <c r="G4" s="46"/>
      <c r="H4" s="46"/>
      <c r="I4" s="46"/>
      <c r="J4" s="46"/>
      <c r="L4" s="44"/>
      <c r="M4" s="44"/>
      <c r="N4" s="44"/>
      <c r="O4" s="44"/>
      <c r="P4" s="116"/>
      <c r="Q4" s="44"/>
      <c r="Y4" s="46"/>
      <c r="Z4" s="46"/>
      <c r="AA4" s="46"/>
      <c r="AB4" s="46"/>
      <c r="AC4" s="115"/>
      <c r="AD4" s="46"/>
      <c r="AE4" s="46"/>
      <c r="AF4" s="46"/>
      <c r="AG4" s="46"/>
      <c r="AH4" s="46"/>
      <c r="AL4" s="44"/>
      <c r="AM4" s="44"/>
      <c r="AN4" s="44"/>
      <c r="AO4" s="44"/>
      <c r="AP4" s="116"/>
      <c r="AQ4" s="44"/>
    </row>
    <row r="5" spans="1:47" x14ac:dyDescent="0.35">
      <c r="A5" s="46" t="s">
        <v>42</v>
      </c>
      <c r="B5" s="46"/>
      <c r="C5" s="46"/>
      <c r="D5" s="46"/>
      <c r="E5" s="115"/>
      <c r="F5" s="46"/>
      <c r="G5" s="46"/>
      <c r="H5" s="46"/>
      <c r="I5" s="46"/>
      <c r="J5" s="46"/>
      <c r="L5" s="44" t="s">
        <v>42</v>
      </c>
      <c r="M5" s="44"/>
      <c r="N5" s="44"/>
      <c r="O5" s="44"/>
      <c r="P5" s="116"/>
      <c r="Q5" s="44"/>
      <c r="Y5" s="46" t="s">
        <v>42</v>
      </c>
      <c r="Z5" s="46"/>
      <c r="AA5" s="46"/>
      <c r="AB5" s="46"/>
      <c r="AC5" s="115"/>
      <c r="AD5" s="46"/>
      <c r="AE5" s="46"/>
      <c r="AF5" s="46"/>
      <c r="AG5" s="46"/>
      <c r="AH5" s="46"/>
      <c r="AL5" s="44" t="s">
        <v>42</v>
      </c>
      <c r="AM5" s="44"/>
      <c r="AN5" s="44"/>
      <c r="AO5" s="44"/>
      <c r="AP5" s="116"/>
      <c r="AQ5" s="44"/>
    </row>
    <row r="6" spans="1:47" x14ac:dyDescent="0.35">
      <c r="A6" s="21" t="s">
        <v>29</v>
      </c>
      <c r="B6" s="21" t="s">
        <v>183</v>
      </c>
      <c r="C6" s="21" t="s">
        <v>54</v>
      </c>
      <c r="D6" s="21" t="s">
        <v>55</v>
      </c>
      <c r="E6" s="101" t="s">
        <v>43</v>
      </c>
      <c r="F6" s="21" t="s">
        <v>44</v>
      </c>
      <c r="G6" s="64" t="s">
        <v>22</v>
      </c>
      <c r="H6" s="64" t="s">
        <v>92</v>
      </c>
      <c r="I6" s="64" t="s">
        <v>94</v>
      </c>
      <c r="J6" s="64" t="s">
        <v>71</v>
      </c>
      <c r="L6" s="21" t="s">
        <v>29</v>
      </c>
      <c r="M6" s="22" t="s">
        <v>183</v>
      </c>
      <c r="N6" s="21" t="s">
        <v>54</v>
      </c>
      <c r="O6" s="21" t="s">
        <v>55</v>
      </c>
      <c r="P6" s="101" t="s">
        <v>43</v>
      </c>
      <c r="Q6" s="21" t="s">
        <v>44</v>
      </c>
      <c r="R6" s="64" t="s">
        <v>22</v>
      </c>
      <c r="S6" s="64" t="s">
        <v>92</v>
      </c>
      <c r="T6" s="64" t="s">
        <v>94</v>
      </c>
      <c r="U6" s="64" t="s">
        <v>71</v>
      </c>
      <c r="Y6" s="21" t="s">
        <v>29</v>
      </c>
      <c r="Z6" s="21" t="s">
        <v>183</v>
      </c>
      <c r="AA6" s="21" t="s">
        <v>54</v>
      </c>
      <c r="AB6" s="21" t="s">
        <v>55</v>
      </c>
      <c r="AC6" s="101" t="s">
        <v>43</v>
      </c>
      <c r="AD6" s="21" t="s">
        <v>44</v>
      </c>
      <c r="AE6" s="64" t="s">
        <v>22</v>
      </c>
      <c r="AF6" s="64" t="s">
        <v>92</v>
      </c>
      <c r="AG6" s="64" t="s">
        <v>94</v>
      </c>
      <c r="AH6" s="64" t="s">
        <v>71</v>
      </c>
      <c r="AL6" s="21" t="s">
        <v>29</v>
      </c>
      <c r="AM6" s="22" t="s">
        <v>183</v>
      </c>
      <c r="AN6" s="21" t="s">
        <v>54</v>
      </c>
      <c r="AO6" s="21" t="s">
        <v>55</v>
      </c>
      <c r="AP6" s="101" t="s">
        <v>43</v>
      </c>
      <c r="AQ6" s="21" t="s">
        <v>44</v>
      </c>
      <c r="AR6" s="64" t="s">
        <v>22</v>
      </c>
      <c r="AS6" s="64" t="s">
        <v>92</v>
      </c>
      <c r="AT6" s="64" t="s">
        <v>94</v>
      </c>
      <c r="AU6" s="64" t="s">
        <v>71</v>
      </c>
    </row>
    <row r="7" spans="1:47" x14ac:dyDescent="0.35">
      <c r="A7" s="45">
        <v>610</v>
      </c>
      <c r="B7" s="21" t="str">
        <f>_xlfn.XLOOKUP(A7,Admin!$A$2:$A$601,Admin!$C$2:$C$601,"",0)</f>
        <v>U11G WAC</v>
      </c>
      <c r="C7" s="21" t="str">
        <f>_xlfn.XLOOKUP(A7,Admin!$A$2:$A$601,Admin!$D$2:$D$601,"",0)</f>
        <v xml:space="preserve">Jasmine </v>
      </c>
      <c r="D7" s="21" t="str">
        <f>_xlfn.XLOOKUP(A7,Admin!$A$2:$A$601,Admin!$E$2:$E$601,"",0)</f>
        <v xml:space="preserve">Foster's </v>
      </c>
      <c r="E7" s="83">
        <v>12.3</v>
      </c>
      <c r="F7" s="21">
        <f t="shared" ref="F7:F29" si="0">IFERROR(RANK(E7,E$7:E$50,1),"")</f>
        <v>1</v>
      </c>
      <c r="G7" t="str">
        <f>_xlfn.XLOOKUP(A7,Admin!$A$2:$A$601,Admin!$F$2:$F$601,"",0)</f>
        <v>WAC</v>
      </c>
      <c r="H7">
        <f>COUNTIF(G$7:G7,G7)</f>
        <v>1</v>
      </c>
      <c r="I7">
        <f>IF(E7=0,"",IF(H7&lt;3,COUNTIF(H$7:H7,"&lt;3"),0))</f>
        <v>1</v>
      </c>
      <c r="J7">
        <f t="shared" ref="J7:J50" si="1">IFERROR(IF(I7&gt;0,VLOOKUP(MIN(F7,I7),scoretb,2,FALSE),""),"")</f>
        <v>12</v>
      </c>
      <c r="L7" s="45">
        <v>406</v>
      </c>
      <c r="M7" s="21" t="str">
        <f>_xlfn.XLOOKUP(L7,Admin!$A$2:$A$601,Admin!$C$2:$C$601,"",0)</f>
        <v>U11G PR</v>
      </c>
      <c r="N7" s="21" t="str">
        <f>_xlfn.XLOOKUP(L7,Admin!$A$2:$A$601,Admin!$D$2:$D$601,"",0)</f>
        <v>Kamila</v>
      </c>
      <c r="O7" s="21" t="str">
        <f>_xlfn.XLOOKUP(L7,Admin!$A$2:$A$601,Admin!$E$2:$E$601,"",0)</f>
        <v>Olateju</v>
      </c>
      <c r="P7" s="83">
        <v>24</v>
      </c>
      <c r="Q7" s="21">
        <f t="shared" ref="Q7:Q36" si="2">IFERROR(RANK(P7,P$7:P$50,1),"")</f>
        <v>1</v>
      </c>
      <c r="R7" t="str">
        <f>_xlfn.XLOOKUP(L7,Admin!$A$2:$A$601,Admin!$F$2:$F$601,"",0)</f>
        <v>PR</v>
      </c>
      <c r="S7">
        <f>COUNTIF(R$7:R7,R7)</f>
        <v>1</v>
      </c>
      <c r="T7">
        <f>IF(P7=0,"",IF(S7&lt;3,COUNTIF(S$7:S7,"&lt;3"),0))</f>
        <v>1</v>
      </c>
      <c r="U7">
        <f t="shared" ref="U7:U50" si="3">IFERROR(IF(T7&gt;0,VLOOKUP(MIN(Q7,T7),scoretb,2,FALSE),""),"")</f>
        <v>12</v>
      </c>
      <c r="Y7" s="45">
        <v>610</v>
      </c>
      <c r="Z7" s="21" t="str">
        <f>_xlfn.XLOOKUP(Y7,Admin!$A$2:$A$601,Admin!$C$2:$C$601,"",0)</f>
        <v>U11G WAC</v>
      </c>
      <c r="AA7" s="21" t="str">
        <f>_xlfn.XLOOKUP(Y7,Admin!$A$2:$A$601,Admin!$D$2:$D$601,"",0)</f>
        <v xml:space="preserve">Jasmine </v>
      </c>
      <c r="AB7" s="21" t="str">
        <f>_xlfn.XLOOKUP(Y7,Admin!$A$2:$A$601,Admin!$E$2:$E$601,"",0)</f>
        <v xml:space="preserve">Foster's </v>
      </c>
      <c r="AC7" s="83">
        <v>12</v>
      </c>
      <c r="AD7" s="21">
        <f t="shared" ref="AD7:AD17" si="4">IFERROR(RANK(AC7,AC$7:AC$50,1),"")</f>
        <v>1</v>
      </c>
      <c r="AE7" t="str">
        <f>_xlfn.XLOOKUP(Y7,Admin!$A$2:$A$601,Admin!$F$2:$F$601,"",0)</f>
        <v>WAC</v>
      </c>
      <c r="AF7">
        <f>COUNTIF(AE$7:AE7,AE7)</f>
        <v>1</v>
      </c>
      <c r="AG7">
        <f>IF(AC7=0,"",IF(AF7&lt;3,COUNTIF(AF$7:AF7,"&lt;3"),0))</f>
        <v>1</v>
      </c>
      <c r="AH7">
        <f t="shared" ref="AH7:AH17" si="5">IFERROR(IF(AG7&gt;0,VLOOKUP(MIN(AD7,AG7),scoretb,2,FALSE),""),"")</f>
        <v>12</v>
      </c>
      <c r="AL7" s="45">
        <v>406</v>
      </c>
      <c r="AM7" s="21" t="str">
        <f>_xlfn.XLOOKUP(AL7,Admin!$A$2:$A$601,Admin!$C$2:$C$601,"",0)</f>
        <v>U11G PR</v>
      </c>
      <c r="AN7" s="21" t="str">
        <f>_xlfn.XLOOKUP(AL7,Admin!$A$2:$A$601,Admin!$D$2:$D$601,"",0)</f>
        <v>Kamila</v>
      </c>
      <c r="AO7" s="21" t="str">
        <f>_xlfn.XLOOKUP(AL7,Admin!$A$2:$A$601,Admin!$E$2:$E$601,"",0)</f>
        <v>Olateju</v>
      </c>
      <c r="AP7" s="83">
        <v>23.3</v>
      </c>
      <c r="AQ7" s="21">
        <f t="shared" ref="AQ7:AQ14" si="6">IFERROR(RANK(AP7,AP$7:AP$50,1),"")</f>
        <v>1</v>
      </c>
      <c r="AR7" t="str">
        <f>_xlfn.XLOOKUP(AL7,Admin!$A$2:$A$601,Admin!$F$2:$F$601,"",0)</f>
        <v>PR</v>
      </c>
      <c r="AS7">
        <f>COUNTIF(AR$7:AR7,AR7)</f>
        <v>1</v>
      </c>
      <c r="AT7">
        <f>IF(AP7=0,"",IF(AS7&lt;3,COUNTIF(AS$7:AS7,"&lt;3"),0))</f>
        <v>1</v>
      </c>
      <c r="AU7">
        <f t="shared" ref="AU7:AU14" si="7">IFERROR(IF(AT7&gt;0,VLOOKUP(MIN(AQ7,AT7),scoretb,2,FALSE),""),"")</f>
        <v>12</v>
      </c>
    </row>
    <row r="8" spans="1:47" x14ac:dyDescent="0.35">
      <c r="A8" s="45">
        <v>414</v>
      </c>
      <c r="B8" s="21" t="str">
        <f>_xlfn.XLOOKUP(A8,Admin!$A$2:$A$601,Admin!$C$2:$C$601,"",0)</f>
        <v>U11G PR</v>
      </c>
      <c r="C8" s="21" t="str">
        <f>_xlfn.XLOOKUP(A8,Admin!$A$2:$A$601,Admin!$D$2:$D$601,"",0)</f>
        <v>Rose</v>
      </c>
      <c r="D8" s="21" t="str">
        <f>_xlfn.XLOOKUP(A8,Admin!$A$2:$A$601,Admin!$E$2:$E$601,"",0)</f>
        <v>Neil</v>
      </c>
      <c r="E8" s="83">
        <v>12.7</v>
      </c>
      <c r="F8" s="21">
        <f t="shared" si="0"/>
        <v>2</v>
      </c>
      <c r="G8" t="str">
        <f>_xlfn.XLOOKUP(A8,Admin!$A$2:$A$601,Admin!$F$2:$F$601,"",0)</f>
        <v>PR</v>
      </c>
      <c r="H8">
        <f>COUNTIF(G$7:G8,G8)</f>
        <v>1</v>
      </c>
      <c r="I8">
        <f>IF(E8=0,"",IF(H8&lt;3,COUNTIF(H$7:H8,"&lt;3"),0))</f>
        <v>2</v>
      </c>
      <c r="J8">
        <f t="shared" si="1"/>
        <v>11</v>
      </c>
      <c r="L8" s="45">
        <v>302</v>
      </c>
      <c r="M8" s="21" t="str">
        <f>_xlfn.XLOOKUP(L8,Admin!$A$2:$A$601,Admin!$C$2:$C$601,"",0)</f>
        <v>U11G PAC</v>
      </c>
      <c r="N8" s="21" t="str">
        <f>_xlfn.XLOOKUP(L8,Admin!$A$2:$A$601,Admin!$D$2:$D$601,"",0)</f>
        <v>Marnie - May</v>
      </c>
      <c r="O8" s="21" t="str">
        <f>_xlfn.XLOOKUP(L8,Admin!$A$2:$A$601,Admin!$E$2:$E$601,"",0)</f>
        <v>Forse</v>
      </c>
      <c r="P8" s="83">
        <v>25</v>
      </c>
      <c r="Q8" s="21">
        <f t="shared" si="2"/>
        <v>2</v>
      </c>
      <c r="R8" t="str">
        <f>_xlfn.XLOOKUP(L8,Admin!$A$2:$A$601,Admin!$F$2:$F$601,"",0)</f>
        <v>PAC</v>
      </c>
      <c r="S8">
        <f>COUNTIF(R$7:R8,R8)</f>
        <v>1</v>
      </c>
      <c r="T8">
        <f>IF(P8=0,"",IF(S8&lt;3,COUNTIF(S$7:S8,"&lt;3"),0))</f>
        <v>2</v>
      </c>
      <c r="U8">
        <f t="shared" si="3"/>
        <v>11</v>
      </c>
      <c r="Y8" s="45">
        <v>115</v>
      </c>
      <c r="Z8" s="21" t="str">
        <f>_xlfn.XLOOKUP(Y8,Admin!$A$2:$A$601,Admin!$C$2:$C$601,"",0)</f>
        <v>U11G BAC</v>
      </c>
      <c r="AA8" s="21" t="str">
        <f>_xlfn.XLOOKUP(Y8,Admin!$A$2:$A$601,Admin!$D$2:$D$601,"",0)</f>
        <v>Kaya</v>
      </c>
      <c r="AB8" s="21" t="str">
        <f>_xlfn.XLOOKUP(Y8,Admin!$A$2:$A$601,Admin!$E$2:$E$601,"",0)</f>
        <v>Atie</v>
      </c>
      <c r="AC8" s="83">
        <v>12.7</v>
      </c>
      <c r="AD8" s="21">
        <f t="shared" si="4"/>
        <v>2</v>
      </c>
      <c r="AE8" t="str">
        <f>_xlfn.XLOOKUP(Y8,Admin!$A$2:$A$601,Admin!$F$2:$F$601,"",0)</f>
        <v>BAC</v>
      </c>
      <c r="AF8">
        <f>COUNTIF(AE$7:AE8,AE8)</f>
        <v>1</v>
      </c>
      <c r="AG8">
        <f>IF(AC8=0,"",IF(AF8&lt;3,COUNTIF(AF$7:AF8,"&lt;3"),0))</f>
        <v>2</v>
      </c>
      <c r="AH8">
        <f t="shared" si="5"/>
        <v>11</v>
      </c>
      <c r="AL8" s="45">
        <v>302</v>
      </c>
      <c r="AM8" s="21" t="str">
        <f>_xlfn.XLOOKUP(AL8,Admin!$A$2:$A$601,Admin!$C$2:$C$601,"",0)</f>
        <v>U11G PAC</v>
      </c>
      <c r="AN8" s="21" t="str">
        <f>_xlfn.XLOOKUP(AL8,Admin!$A$2:$A$601,Admin!$D$2:$D$601,"",0)</f>
        <v>Marnie - May</v>
      </c>
      <c r="AO8" s="21" t="str">
        <f>_xlfn.XLOOKUP(AL8,Admin!$A$2:$A$601,Admin!$E$2:$E$601,"",0)</f>
        <v>Forse</v>
      </c>
      <c r="AP8" s="83">
        <v>24.2</v>
      </c>
      <c r="AQ8" s="21">
        <f t="shared" si="6"/>
        <v>2</v>
      </c>
      <c r="AR8" t="str">
        <f>_xlfn.XLOOKUP(AL8,Admin!$A$2:$A$601,Admin!$F$2:$F$601,"",0)</f>
        <v>PAC</v>
      </c>
      <c r="AS8">
        <f>COUNTIF(AR$7:AR8,AR8)</f>
        <v>1</v>
      </c>
      <c r="AT8">
        <f>IF(AP8=0,"",IF(AS8&lt;3,COUNTIF(AS$7:AS8,"&lt;3"),0))</f>
        <v>2</v>
      </c>
      <c r="AU8">
        <f t="shared" si="7"/>
        <v>11</v>
      </c>
    </row>
    <row r="9" spans="1:47" x14ac:dyDescent="0.35">
      <c r="A9" s="45">
        <v>404</v>
      </c>
      <c r="B9" s="21" t="str">
        <f>_xlfn.XLOOKUP(A9,Admin!$A$2:$A$601,Admin!$C$2:$C$601,"",0)</f>
        <v>U11G PR</v>
      </c>
      <c r="C9" s="21" t="str">
        <f>_xlfn.XLOOKUP(A9,Admin!$A$2:$A$601,Admin!$D$2:$D$601,"",0)</f>
        <v>Dora</v>
      </c>
      <c r="D9" s="21" t="str">
        <f>_xlfn.XLOOKUP(A9,Admin!$A$2:$A$601,Admin!$E$2:$E$601,"",0)</f>
        <v>Doma</v>
      </c>
      <c r="E9" s="83">
        <v>12.9</v>
      </c>
      <c r="F9" s="21">
        <f t="shared" si="0"/>
        <v>3</v>
      </c>
      <c r="G9" t="str">
        <f>_xlfn.XLOOKUP(A9,Admin!$A$2:$A$601,Admin!$F$2:$F$601,"",0)</f>
        <v>PR</v>
      </c>
      <c r="H9">
        <f>COUNTIF(G$7:G9,G9)</f>
        <v>2</v>
      </c>
      <c r="I9">
        <f>IF(E9=0,"",IF(H9&lt;3,COUNTIF(H$7:H9,"&lt;3"),0))</f>
        <v>3</v>
      </c>
      <c r="J9">
        <f t="shared" si="1"/>
        <v>10</v>
      </c>
      <c r="L9" s="45">
        <v>103</v>
      </c>
      <c r="M9" s="21" t="str">
        <f>_xlfn.XLOOKUP(L9,Admin!$A$2:$A$601,Admin!$C$2:$C$601,"",0)</f>
        <v>U11G BAC</v>
      </c>
      <c r="N9" s="21" t="str">
        <f>_xlfn.XLOOKUP(L9,Admin!$A$2:$A$601,Admin!$D$2:$D$601,"",0)</f>
        <v>Indigo</v>
      </c>
      <c r="O9" s="21" t="str">
        <f>_xlfn.XLOOKUP(L9,Admin!$A$2:$A$601,Admin!$E$2:$E$601,"",0)</f>
        <v>Wilder</v>
      </c>
      <c r="P9" s="83">
        <v>25</v>
      </c>
      <c r="Q9" s="21">
        <f t="shared" si="2"/>
        <v>2</v>
      </c>
      <c r="R9" t="str">
        <f>_xlfn.XLOOKUP(L9,Admin!$A$2:$A$601,Admin!$F$2:$F$601,"",0)</f>
        <v>BAC</v>
      </c>
      <c r="S9">
        <f>COUNTIF(R$7:R9,R9)</f>
        <v>1</v>
      </c>
      <c r="T9">
        <f>IF(P9=0,"",IF(S9&lt;3,COUNTIF(S$7:S9,"&lt;3"),0))</f>
        <v>3</v>
      </c>
      <c r="U9">
        <f t="shared" si="3"/>
        <v>11</v>
      </c>
      <c r="Y9" s="45">
        <v>414</v>
      </c>
      <c r="Z9" s="21" t="str">
        <f>_xlfn.XLOOKUP(Y9,Admin!$A$2:$A$601,Admin!$C$2:$C$601,"",0)</f>
        <v>U11G PR</v>
      </c>
      <c r="AA9" s="21" t="str">
        <f>_xlfn.XLOOKUP(Y9,Admin!$A$2:$A$601,Admin!$D$2:$D$601,"",0)</f>
        <v>Rose</v>
      </c>
      <c r="AB9" s="21" t="str">
        <f>_xlfn.XLOOKUP(Y9,Admin!$A$2:$A$601,Admin!$E$2:$E$601,"",0)</f>
        <v>Neil</v>
      </c>
      <c r="AC9" s="83">
        <v>12.8</v>
      </c>
      <c r="AD9" s="21">
        <f t="shared" si="4"/>
        <v>3</v>
      </c>
      <c r="AE9" t="str">
        <f>_xlfn.XLOOKUP(Y9,Admin!$A$2:$A$601,Admin!$F$2:$F$601,"",0)</f>
        <v>PR</v>
      </c>
      <c r="AF9">
        <f>COUNTIF(AE$7:AE9,AE9)</f>
        <v>1</v>
      </c>
      <c r="AG9">
        <f>IF(AC9=0,"",IF(AF9&lt;3,COUNTIF(AF$7:AF9,"&lt;3"),0))</f>
        <v>3</v>
      </c>
      <c r="AH9">
        <f t="shared" si="5"/>
        <v>10</v>
      </c>
      <c r="AL9" s="45">
        <v>103</v>
      </c>
      <c r="AM9" s="21" t="str">
        <f>_xlfn.XLOOKUP(AL9,Admin!$A$2:$A$601,Admin!$C$2:$C$601,"",0)</f>
        <v>U11G BAC</v>
      </c>
      <c r="AN9" s="21" t="str">
        <f>_xlfn.XLOOKUP(AL9,Admin!$A$2:$A$601,Admin!$D$2:$D$601,"",0)</f>
        <v>Indigo</v>
      </c>
      <c r="AO9" s="21" t="str">
        <f>_xlfn.XLOOKUP(AL9,Admin!$A$2:$A$601,Admin!$E$2:$E$601,"",0)</f>
        <v>Wilder</v>
      </c>
      <c r="AP9" s="83">
        <v>25.1</v>
      </c>
      <c r="AQ9" s="21">
        <f t="shared" si="6"/>
        <v>3</v>
      </c>
      <c r="AR9" t="str">
        <f>_xlfn.XLOOKUP(AL9,Admin!$A$2:$A$601,Admin!$F$2:$F$601,"",0)</f>
        <v>BAC</v>
      </c>
      <c r="AS9">
        <f>COUNTIF(AR$7:AR9,AR9)</f>
        <v>1</v>
      </c>
      <c r="AT9">
        <f>IF(AP9=0,"",IF(AS9&lt;3,COUNTIF(AS$7:AS9,"&lt;3"),0))</f>
        <v>3</v>
      </c>
      <c r="AU9">
        <f t="shared" si="7"/>
        <v>10</v>
      </c>
    </row>
    <row r="10" spans="1:47" x14ac:dyDescent="0.35">
      <c r="A10" s="45">
        <v>115</v>
      </c>
      <c r="B10" s="21" t="str">
        <f>_xlfn.XLOOKUP(A10,Admin!$A$2:$A$601,Admin!$C$2:$C$601,"",0)</f>
        <v>U11G BAC</v>
      </c>
      <c r="C10" s="21" t="str">
        <f>_xlfn.XLOOKUP(A10,Admin!$A$2:$A$601,Admin!$D$2:$D$601,"",0)</f>
        <v>Kaya</v>
      </c>
      <c r="D10" s="21" t="str">
        <f>_xlfn.XLOOKUP(A10,Admin!$A$2:$A$601,Admin!$E$2:$E$601,"",0)</f>
        <v>Atie</v>
      </c>
      <c r="E10" s="83">
        <v>13</v>
      </c>
      <c r="F10" s="21">
        <f t="shared" si="0"/>
        <v>4</v>
      </c>
      <c r="G10" t="str">
        <f>_xlfn.XLOOKUP(A10,Admin!$A$2:$A$601,Admin!$F$2:$F$601,"",0)</f>
        <v>BAC</v>
      </c>
      <c r="H10">
        <f>COUNTIF(G$7:G10,G10)</f>
        <v>1</v>
      </c>
      <c r="I10">
        <f>IF(E10=0,"",IF(H10&lt;3,COUNTIF(H$7:H10,"&lt;3"),0))</f>
        <v>4</v>
      </c>
      <c r="J10">
        <f t="shared" si="1"/>
        <v>9</v>
      </c>
      <c r="L10" s="45">
        <v>498</v>
      </c>
      <c r="M10" s="21" t="str">
        <f>_xlfn.XLOOKUP(L10,Admin!$A$2:$A$601,Admin!$C$2:$C$601,"",0)</f>
        <v>U11G PR</v>
      </c>
      <c r="N10" s="21" t="str">
        <f>_xlfn.XLOOKUP(L10,Admin!$A$2:$A$601,Admin!$D$2:$D$601,"",0)</f>
        <v>Jessica</v>
      </c>
      <c r="O10" s="21" t="str">
        <f>_xlfn.XLOOKUP(L10,Admin!$A$2:$A$601,Admin!$E$2:$E$601,"",0)</f>
        <v>Frank</v>
      </c>
      <c r="P10" s="83">
        <v>25.1</v>
      </c>
      <c r="Q10" s="21">
        <f t="shared" si="2"/>
        <v>4</v>
      </c>
      <c r="R10" t="str">
        <f>_xlfn.XLOOKUP(L10,Admin!$A$2:$A$601,Admin!$F$2:$F$601,"",0)</f>
        <v>PR</v>
      </c>
      <c r="S10">
        <f>COUNTIF(R$7:R10,R10)</f>
        <v>2</v>
      </c>
      <c r="T10">
        <f>IF(P10=0,"",IF(S10&lt;3,COUNTIF(S$7:S10,"&lt;3"),0))</f>
        <v>4</v>
      </c>
      <c r="U10">
        <f t="shared" si="3"/>
        <v>9</v>
      </c>
      <c r="Y10" s="45">
        <v>500</v>
      </c>
      <c r="Z10" s="21" t="str">
        <f>_xlfn.XLOOKUP(Y10,Admin!$A$2:$A$601,Admin!$C$2:$C$601,"",0)</f>
        <v>U11G PR</v>
      </c>
      <c r="AA10" s="21" t="str">
        <f>_xlfn.XLOOKUP(Y10,Admin!$A$2:$A$601,Admin!$D$2:$D$601,"",0)</f>
        <v>Millie</v>
      </c>
      <c r="AB10" s="21" t="str">
        <f>_xlfn.XLOOKUP(Y10,Admin!$A$2:$A$601,Admin!$E$2:$E$601,"",0)</f>
        <v>Macintyre</v>
      </c>
      <c r="AC10" s="83">
        <v>12.8</v>
      </c>
      <c r="AD10" s="21">
        <f t="shared" si="4"/>
        <v>3</v>
      </c>
      <c r="AE10" t="str">
        <f>_xlfn.XLOOKUP(Y10,Admin!$A$2:$A$601,Admin!$F$2:$F$601,"",0)</f>
        <v>PR</v>
      </c>
      <c r="AF10">
        <f>COUNTIF(AE$7:AE10,AE10)</f>
        <v>2</v>
      </c>
      <c r="AG10">
        <f>IF(AC10=0,"",IF(AF10&lt;3,COUNTIF(AF$7:AF10,"&lt;3"),0))</f>
        <v>4</v>
      </c>
      <c r="AH10">
        <f t="shared" si="5"/>
        <v>10</v>
      </c>
      <c r="AL10" s="45">
        <v>498</v>
      </c>
      <c r="AM10" s="21" t="str">
        <f>_xlfn.XLOOKUP(AL10,Admin!$A$2:$A$601,Admin!$C$2:$C$601,"",0)</f>
        <v>U11G PR</v>
      </c>
      <c r="AN10" s="21" t="str">
        <f>_xlfn.XLOOKUP(AL10,Admin!$A$2:$A$601,Admin!$D$2:$D$601,"",0)</f>
        <v>Jessica</v>
      </c>
      <c r="AO10" s="21" t="str">
        <f>_xlfn.XLOOKUP(AL10,Admin!$A$2:$A$601,Admin!$E$2:$E$601,"",0)</f>
        <v>Frank</v>
      </c>
      <c r="AP10" s="83">
        <v>25.3</v>
      </c>
      <c r="AQ10" s="21">
        <f t="shared" si="6"/>
        <v>4</v>
      </c>
      <c r="AR10" t="str">
        <f>_xlfn.XLOOKUP(AL10,Admin!$A$2:$A$601,Admin!$F$2:$F$601,"",0)</f>
        <v>PR</v>
      </c>
      <c r="AS10">
        <f>COUNTIF(AR$7:AR10,AR10)</f>
        <v>2</v>
      </c>
      <c r="AT10">
        <f>IF(AP10=0,"",IF(AS10&lt;3,COUNTIF(AS$7:AS10,"&lt;3"),0))</f>
        <v>4</v>
      </c>
      <c r="AU10">
        <f t="shared" si="7"/>
        <v>9</v>
      </c>
    </row>
    <row r="11" spans="1:47" x14ac:dyDescent="0.35">
      <c r="A11" s="45">
        <v>201</v>
      </c>
      <c r="B11" s="21" t="str">
        <f>_xlfn.XLOOKUP(A11,Admin!$A$2:$A$601,Admin!$C$2:$C$601,"",0)</f>
        <v>U11G DAC</v>
      </c>
      <c r="C11" s="21" t="str">
        <f>_xlfn.XLOOKUP(A11,Admin!$A$2:$A$601,Admin!$D$2:$D$601,"",0)</f>
        <v>Amelia</v>
      </c>
      <c r="D11" s="21" t="str">
        <f>_xlfn.XLOOKUP(A11,Admin!$A$2:$A$601,Admin!$E$2:$E$601,"",0)</f>
        <v>BETTS</v>
      </c>
      <c r="E11" s="83">
        <v>13.1</v>
      </c>
      <c r="F11" s="21">
        <f t="shared" si="0"/>
        <v>5</v>
      </c>
      <c r="G11" t="str">
        <f>_xlfn.XLOOKUP(A11,Admin!$A$2:$A$601,Admin!$F$2:$F$601,"",0)</f>
        <v>DAC</v>
      </c>
      <c r="H11">
        <f>COUNTIF(G$7:G11,G11)</f>
        <v>1</v>
      </c>
      <c r="I11">
        <f>IF(E11=0,"",IF(H11&lt;3,COUNTIF(H$7:H11,"&lt;3"),0))</f>
        <v>5</v>
      </c>
      <c r="J11">
        <f t="shared" si="1"/>
        <v>8</v>
      </c>
      <c r="L11" s="45">
        <v>601</v>
      </c>
      <c r="M11" s="21" t="str">
        <f>_xlfn.XLOOKUP(L11,Admin!$A$2:$A$601,Admin!$C$2:$C$601,"",0)</f>
        <v>U11G WAC</v>
      </c>
      <c r="N11" s="21" t="str">
        <f>_xlfn.XLOOKUP(L11,Admin!$A$2:$A$601,Admin!$D$2:$D$601,"",0)</f>
        <v xml:space="preserve">Savanna </v>
      </c>
      <c r="O11" s="21" t="str">
        <f>_xlfn.XLOOKUP(L11,Admin!$A$2:$A$601,Admin!$E$2:$E$601,"",0)</f>
        <v xml:space="preserve">Hastings </v>
      </c>
      <c r="P11" s="83">
        <v>25.3</v>
      </c>
      <c r="Q11" s="21">
        <f t="shared" si="2"/>
        <v>5</v>
      </c>
      <c r="R11" t="str">
        <f>_xlfn.XLOOKUP(L11,Admin!$A$2:$A$601,Admin!$F$2:$F$601,"",0)</f>
        <v>WAC</v>
      </c>
      <c r="S11">
        <f>COUNTIF(R$7:R11,R11)</f>
        <v>1</v>
      </c>
      <c r="T11">
        <f>IF(P11=0,"",IF(S11&lt;3,COUNTIF(S$7:S11,"&lt;3"),0))</f>
        <v>5</v>
      </c>
      <c r="U11">
        <f t="shared" si="3"/>
        <v>8</v>
      </c>
      <c r="Y11" s="45">
        <v>404</v>
      </c>
      <c r="Z11" s="21" t="str">
        <f>_xlfn.XLOOKUP(Y11,Admin!$A$2:$A$601,Admin!$C$2:$C$601,"",0)</f>
        <v>U11G PR</v>
      </c>
      <c r="AA11" s="21" t="str">
        <f>_xlfn.XLOOKUP(Y11,Admin!$A$2:$A$601,Admin!$D$2:$D$601,"",0)</f>
        <v>Dora</v>
      </c>
      <c r="AB11" s="21" t="str">
        <f>_xlfn.XLOOKUP(Y11,Admin!$A$2:$A$601,Admin!$E$2:$E$601,"",0)</f>
        <v>Doma</v>
      </c>
      <c r="AC11" s="83">
        <v>13.1</v>
      </c>
      <c r="AD11" s="21">
        <f t="shared" si="4"/>
        <v>5</v>
      </c>
      <c r="AE11" t="str">
        <f>_xlfn.XLOOKUP(Y11,Admin!$A$2:$A$601,Admin!$F$2:$F$601,"",0)</f>
        <v>PR</v>
      </c>
      <c r="AF11">
        <f>COUNTIF(AE$7:AE11,AE11)</f>
        <v>3</v>
      </c>
      <c r="AG11">
        <f>IF(AC11=0,"",IF(AF11&lt;3,COUNTIF(AF$7:AF11,"&lt;3"),0))</f>
        <v>0</v>
      </c>
      <c r="AH11" t="str">
        <f t="shared" si="5"/>
        <v/>
      </c>
      <c r="AL11" s="45">
        <v>601</v>
      </c>
      <c r="AM11" s="21" t="str">
        <f>_xlfn.XLOOKUP(AL11,Admin!$A$2:$A$601,Admin!$C$2:$C$601,"",0)</f>
        <v>U11G WAC</v>
      </c>
      <c r="AN11" s="21" t="str">
        <f>_xlfn.XLOOKUP(AL11,Admin!$A$2:$A$601,Admin!$D$2:$D$601,"",0)</f>
        <v xml:space="preserve">Savanna </v>
      </c>
      <c r="AO11" s="21" t="str">
        <f>_xlfn.XLOOKUP(AL11,Admin!$A$2:$A$601,Admin!$E$2:$E$601,"",0)</f>
        <v xml:space="preserve">Hastings </v>
      </c>
      <c r="AP11" s="83">
        <v>25.4</v>
      </c>
      <c r="AQ11" s="21">
        <f t="shared" si="6"/>
        <v>5</v>
      </c>
      <c r="AR11" t="str">
        <f>_xlfn.XLOOKUP(AL11,Admin!$A$2:$A$601,Admin!$F$2:$F$601,"",0)</f>
        <v>WAC</v>
      </c>
      <c r="AS11">
        <f>COUNTIF(AR$7:AR11,AR11)</f>
        <v>1</v>
      </c>
      <c r="AT11">
        <f>IF(AP11=0,"",IF(AS11&lt;3,COUNTIF(AS$7:AS11,"&lt;3"),0))</f>
        <v>5</v>
      </c>
      <c r="AU11">
        <f t="shared" si="7"/>
        <v>8</v>
      </c>
    </row>
    <row r="12" spans="1:47" x14ac:dyDescent="0.35">
      <c r="A12" s="45">
        <v>611</v>
      </c>
      <c r="B12" s="21" t="str">
        <f>_xlfn.XLOOKUP(A12,Admin!$A$2:$A$601,Admin!$C$2:$C$601,"",0)</f>
        <v>U11G WAC</v>
      </c>
      <c r="C12" s="21" t="str">
        <f>_xlfn.XLOOKUP(A12,Admin!$A$2:$A$601,Admin!$D$2:$D$601,"",0)</f>
        <v xml:space="preserve">Iola </v>
      </c>
      <c r="D12" s="21" t="str">
        <f>_xlfn.XLOOKUP(A12,Admin!$A$2:$A$601,Admin!$E$2:$E$601,"",0)</f>
        <v xml:space="preserve">Porretta </v>
      </c>
      <c r="E12" s="83">
        <v>13.1</v>
      </c>
      <c r="F12" s="21">
        <f t="shared" si="0"/>
        <v>5</v>
      </c>
      <c r="G12" t="str">
        <f>_xlfn.XLOOKUP(A12,Admin!$A$2:$A$601,Admin!$F$2:$F$601,"",0)</f>
        <v>WAC</v>
      </c>
      <c r="H12">
        <f>COUNTIF(G$7:G12,G12)</f>
        <v>2</v>
      </c>
      <c r="I12">
        <f>IF(E12=0,"",IF(H12&lt;3,COUNTIF(H$7:H12,"&lt;3"),0))</f>
        <v>6</v>
      </c>
      <c r="J12">
        <f t="shared" si="1"/>
        <v>8</v>
      </c>
      <c r="L12" s="45">
        <v>408</v>
      </c>
      <c r="M12" s="21" t="str">
        <f>_xlfn.XLOOKUP(L12,Admin!$A$2:$A$601,Admin!$C$2:$C$601,"",0)</f>
        <v>U11G PR</v>
      </c>
      <c r="N12" s="21" t="str">
        <f>_xlfn.XLOOKUP(L12,Admin!$A$2:$A$601,Admin!$D$2:$D$601,"",0)</f>
        <v>Matilda</v>
      </c>
      <c r="O12" s="21" t="str">
        <f>_xlfn.XLOOKUP(L12,Admin!$A$2:$A$601,Admin!$E$2:$E$601,"",0)</f>
        <v>Coates Smith</v>
      </c>
      <c r="P12" s="83">
        <v>26</v>
      </c>
      <c r="Q12" s="21">
        <f t="shared" si="2"/>
        <v>6</v>
      </c>
      <c r="R12" t="str">
        <f>_xlfn.XLOOKUP(L12,Admin!$A$2:$A$601,Admin!$F$2:$F$601,"",0)</f>
        <v>PR</v>
      </c>
      <c r="S12">
        <f>COUNTIF(R$7:R12,R12)</f>
        <v>3</v>
      </c>
      <c r="T12">
        <f>IF(P12=0,"",IF(S12&lt;3,COUNTIF(S$7:S12,"&lt;3"),0))</f>
        <v>0</v>
      </c>
      <c r="U12" t="str">
        <f t="shared" si="3"/>
        <v/>
      </c>
      <c r="Y12" s="45"/>
      <c r="Z12" s="21" t="str">
        <f>_xlfn.XLOOKUP(Y12,Admin!$A$2:$A$601,Admin!$C$2:$C$601,"",0)</f>
        <v/>
      </c>
      <c r="AA12" s="21" t="str">
        <f>_xlfn.XLOOKUP(Y12,Admin!$A$2:$A$601,Admin!$D$2:$D$601,"",0)</f>
        <v/>
      </c>
      <c r="AB12" s="21" t="str">
        <f>_xlfn.XLOOKUP(Y12,Admin!$A$2:$A$601,Admin!$E$2:$E$601,"",0)</f>
        <v/>
      </c>
      <c r="AC12" s="83"/>
      <c r="AD12" s="21" t="str">
        <f t="shared" si="4"/>
        <v/>
      </c>
      <c r="AE12" t="str">
        <f>_xlfn.XLOOKUP(Y12,Admin!$A$2:$A$601,Admin!$F$2:$F$601,"",0)</f>
        <v/>
      </c>
      <c r="AF12">
        <f>COUNTIF(AE$7:AE12,AE12)</f>
        <v>1</v>
      </c>
      <c r="AG12" t="str">
        <f>IF(AC12=0,"",IF(AF12&lt;3,COUNTIF(AF$7:AF12,"&lt;3"),0))</f>
        <v/>
      </c>
      <c r="AH12" t="str">
        <f t="shared" si="5"/>
        <v/>
      </c>
      <c r="AL12" s="45"/>
      <c r="AM12" s="21" t="str">
        <f>_xlfn.XLOOKUP(AL12,Admin!$A$2:$A$601,Admin!$C$2:$C$601,"",0)</f>
        <v/>
      </c>
      <c r="AN12" s="21" t="str">
        <f>_xlfn.XLOOKUP(AL12,Admin!$A$2:$A$601,Admin!$D$2:$D$601,"",0)</f>
        <v/>
      </c>
      <c r="AO12" s="21" t="str">
        <f>_xlfn.XLOOKUP(AL12,Admin!$A$2:$A$601,Admin!$E$2:$E$601,"",0)</f>
        <v/>
      </c>
      <c r="AP12" s="83"/>
      <c r="AQ12" s="21" t="str">
        <f t="shared" si="6"/>
        <v/>
      </c>
      <c r="AR12" t="str">
        <f>_xlfn.XLOOKUP(AL12,Admin!$A$2:$A$601,Admin!$F$2:$F$601,"",0)</f>
        <v/>
      </c>
      <c r="AS12">
        <f>COUNTIF(AR$7:AR12,AR12)</f>
        <v>1</v>
      </c>
      <c r="AT12" t="str">
        <f>IF(AP12=0,"",IF(AS12&lt;3,COUNTIF(AS$7:AS12,"&lt;3"),0))</f>
        <v/>
      </c>
      <c r="AU12" t="str">
        <f t="shared" si="7"/>
        <v/>
      </c>
    </row>
    <row r="13" spans="1:47" x14ac:dyDescent="0.35">
      <c r="A13" s="45">
        <v>500</v>
      </c>
      <c r="B13" s="21" t="str">
        <f>_xlfn.XLOOKUP(A13,Admin!$A$2:$A$601,Admin!$C$2:$C$601,"",0)</f>
        <v>U11G PR</v>
      </c>
      <c r="C13" s="21" t="str">
        <f>_xlfn.XLOOKUP(A13,Admin!$A$2:$A$601,Admin!$D$2:$D$601,"",0)</f>
        <v>Millie</v>
      </c>
      <c r="D13" s="21" t="str">
        <f>_xlfn.XLOOKUP(A13,Admin!$A$2:$A$601,Admin!$E$2:$E$601,"",0)</f>
        <v>Macintyre</v>
      </c>
      <c r="E13" s="83">
        <v>13.1</v>
      </c>
      <c r="F13" s="21">
        <f t="shared" si="0"/>
        <v>5</v>
      </c>
      <c r="G13" t="str">
        <f>_xlfn.XLOOKUP(A13,Admin!$A$2:$A$601,Admin!$F$2:$F$601,"",0)</f>
        <v>PR</v>
      </c>
      <c r="H13">
        <f>COUNTIF(G$7:G13,G13)</f>
        <v>3</v>
      </c>
      <c r="I13">
        <f>IF(E13=0,"",IF(H13&lt;3,COUNTIF(H$7:H13,"&lt;3"),0))</f>
        <v>0</v>
      </c>
      <c r="J13" t="str">
        <f t="shared" si="1"/>
        <v/>
      </c>
      <c r="L13" s="45">
        <v>101</v>
      </c>
      <c r="M13" s="21" t="str">
        <f>_xlfn.XLOOKUP(L13,Admin!$A$2:$A$601,Admin!$C$2:$C$601,"",0)</f>
        <v>U11G BAC</v>
      </c>
      <c r="N13" s="21" t="str">
        <f>_xlfn.XLOOKUP(L13,Admin!$A$2:$A$601,Admin!$D$2:$D$601,"",0)</f>
        <v>Imogen</v>
      </c>
      <c r="O13" s="21" t="str">
        <f>_xlfn.XLOOKUP(L13,Admin!$A$2:$A$601,Admin!$E$2:$E$601,"",0)</f>
        <v>Drew</v>
      </c>
      <c r="P13" s="83">
        <v>26.5</v>
      </c>
      <c r="Q13" s="21">
        <f t="shared" si="2"/>
        <v>7</v>
      </c>
      <c r="R13" t="str">
        <f>_xlfn.XLOOKUP(L13,Admin!$A$2:$A$601,Admin!$F$2:$F$601,"",0)</f>
        <v>BAC</v>
      </c>
      <c r="S13">
        <f>COUNTIF(R$7:R13,R13)</f>
        <v>2</v>
      </c>
      <c r="T13">
        <f>IF(P13=0,"",IF(S13&lt;3,COUNTIF(S$7:S13,"&lt;3"),0))</f>
        <v>6</v>
      </c>
      <c r="U13">
        <f t="shared" si="3"/>
        <v>7</v>
      </c>
      <c r="Y13" s="45"/>
      <c r="Z13" s="21" t="str">
        <f>_xlfn.XLOOKUP(Y13,Admin!$A$2:$A$601,Admin!$C$2:$C$601,"",0)</f>
        <v/>
      </c>
      <c r="AA13" s="21" t="str">
        <f>_xlfn.XLOOKUP(Y13,Admin!$A$2:$A$601,Admin!$D$2:$D$601,"",0)</f>
        <v/>
      </c>
      <c r="AB13" s="21" t="str">
        <f>_xlfn.XLOOKUP(Y13,Admin!$A$2:$A$601,Admin!$E$2:$E$601,"",0)</f>
        <v/>
      </c>
      <c r="AC13" s="83"/>
      <c r="AD13" s="21" t="str">
        <f t="shared" si="4"/>
        <v/>
      </c>
      <c r="AE13" t="str">
        <f>_xlfn.XLOOKUP(Y13,Admin!$A$2:$A$601,Admin!$F$2:$F$601,"",0)</f>
        <v/>
      </c>
      <c r="AF13">
        <f>COUNTIF(AE$7:AE13,AE13)</f>
        <v>2</v>
      </c>
      <c r="AG13" t="str">
        <f>IF(AC13=0,"",IF(AF13&lt;3,COUNTIF(AF$7:AF13,"&lt;3"),0))</f>
        <v/>
      </c>
      <c r="AH13" t="str">
        <f t="shared" si="5"/>
        <v/>
      </c>
      <c r="AL13" s="45"/>
      <c r="AM13" s="21" t="str">
        <f>_xlfn.XLOOKUP(AL13,Admin!$A$2:$A$601,Admin!$C$2:$C$601,"",0)</f>
        <v/>
      </c>
      <c r="AN13" s="21" t="str">
        <f>_xlfn.XLOOKUP(AL13,Admin!$A$2:$A$601,Admin!$D$2:$D$601,"",0)</f>
        <v/>
      </c>
      <c r="AO13" s="21" t="str">
        <f>_xlfn.XLOOKUP(AL13,Admin!$A$2:$A$601,Admin!$E$2:$E$601,"",0)</f>
        <v/>
      </c>
      <c r="AP13" s="83"/>
      <c r="AQ13" s="21" t="str">
        <f t="shared" si="6"/>
        <v/>
      </c>
      <c r="AR13" t="str">
        <f>_xlfn.XLOOKUP(AL13,Admin!$A$2:$A$601,Admin!$F$2:$F$601,"",0)</f>
        <v/>
      </c>
      <c r="AS13">
        <f>COUNTIF(AR$7:AR13,AR13)</f>
        <v>2</v>
      </c>
      <c r="AT13" t="str">
        <f>IF(AP13=0,"",IF(AS13&lt;3,COUNTIF(AS$7:AS13,"&lt;3"),0))</f>
        <v/>
      </c>
      <c r="AU13" t="str">
        <f t="shared" si="7"/>
        <v/>
      </c>
    </row>
    <row r="14" spans="1:47" x14ac:dyDescent="0.35">
      <c r="A14" s="45">
        <v>107</v>
      </c>
      <c r="B14" s="21" t="str">
        <f>_xlfn.XLOOKUP(A14,Admin!$A$2:$A$601,Admin!$C$2:$C$601,"",0)</f>
        <v>U11G BAC</v>
      </c>
      <c r="C14" s="21" t="str">
        <f>_xlfn.XLOOKUP(A14,Admin!$A$2:$A$601,Admin!$D$2:$D$601,"",0)</f>
        <v>Skye</v>
      </c>
      <c r="D14" s="21" t="str">
        <f>_xlfn.XLOOKUP(A14,Admin!$A$2:$A$601,Admin!$E$2:$E$601,"",0)</f>
        <v>Rees</v>
      </c>
      <c r="E14" s="83">
        <v>13.4</v>
      </c>
      <c r="F14" s="21">
        <f t="shared" si="0"/>
        <v>8</v>
      </c>
      <c r="G14" t="str">
        <f>_xlfn.XLOOKUP(A14,Admin!$A$2:$A$601,Admin!$F$2:$F$601,"",0)</f>
        <v>BAC</v>
      </c>
      <c r="H14">
        <f>COUNTIF(G$7:G14,G14)</f>
        <v>2</v>
      </c>
      <c r="I14">
        <f>IF(E14=0,"",IF(H14&lt;3,COUNTIF(H$7:H14,"&lt;3"),0))</f>
        <v>7</v>
      </c>
      <c r="J14">
        <f t="shared" si="1"/>
        <v>6</v>
      </c>
      <c r="L14" s="45">
        <v>161</v>
      </c>
      <c r="M14" s="21" t="str">
        <f>_xlfn.XLOOKUP(L14,Admin!$A$2:$A$601,Admin!$C$2:$C$601,"",0)</f>
        <v>U11G BAC</v>
      </c>
      <c r="N14" s="21" t="str">
        <f>_xlfn.XLOOKUP(L14,Admin!$A$2:$A$601,Admin!$D$2:$D$601,"",0)</f>
        <v xml:space="preserve">Gabrielle </v>
      </c>
      <c r="O14" s="21" t="str">
        <f>_xlfn.XLOOKUP(L14,Admin!$A$2:$A$601,Admin!$E$2:$E$601,"",0)</f>
        <v>Agyeu-Baah</v>
      </c>
      <c r="P14" s="83">
        <v>26.7</v>
      </c>
      <c r="Q14" s="21">
        <f t="shared" si="2"/>
        <v>8</v>
      </c>
      <c r="R14" t="str">
        <f>_xlfn.XLOOKUP(L14,Admin!$A$2:$A$601,Admin!$F$2:$F$601,"",0)</f>
        <v>BAC</v>
      </c>
      <c r="S14">
        <f>COUNTIF(R$7:R14,R14)</f>
        <v>3</v>
      </c>
      <c r="T14">
        <f>IF(P14=0,"",IF(S14&lt;3,COUNTIF(S$7:S14,"&lt;3"),0))</f>
        <v>0</v>
      </c>
      <c r="U14" t="str">
        <f t="shared" si="3"/>
        <v/>
      </c>
      <c r="Y14" s="45"/>
      <c r="Z14" s="21" t="str">
        <f>_xlfn.XLOOKUP(Y14,Admin!$A$2:$A$601,Admin!$C$2:$C$601,"",0)</f>
        <v/>
      </c>
      <c r="AA14" s="21" t="str">
        <f>_xlfn.XLOOKUP(Y14,Admin!$A$2:$A$601,Admin!$D$2:$D$601,"",0)</f>
        <v/>
      </c>
      <c r="AB14" s="21" t="str">
        <f>_xlfn.XLOOKUP(Y14,Admin!$A$2:$A$601,Admin!$E$2:$E$601,"",0)</f>
        <v/>
      </c>
      <c r="AC14" s="83"/>
      <c r="AD14" s="21" t="str">
        <f t="shared" si="4"/>
        <v/>
      </c>
      <c r="AE14" t="str">
        <f>_xlfn.XLOOKUP(Y14,Admin!$A$2:$A$601,Admin!$F$2:$F$601,"",0)</f>
        <v/>
      </c>
      <c r="AF14">
        <f>COUNTIF(AE$7:AE14,AE14)</f>
        <v>3</v>
      </c>
      <c r="AG14" t="str">
        <f>IF(AC14=0,"",IF(AF14&lt;3,COUNTIF(AF$7:AF14,"&lt;3"),0))</f>
        <v/>
      </c>
      <c r="AH14" t="str">
        <f t="shared" si="5"/>
        <v/>
      </c>
      <c r="AL14" s="45"/>
      <c r="AM14" s="21" t="str">
        <f>_xlfn.XLOOKUP(AL14,Admin!$A$2:$A$601,Admin!$C$2:$C$601,"",0)</f>
        <v/>
      </c>
      <c r="AN14" s="21" t="str">
        <f>_xlfn.XLOOKUP(AL14,Admin!$A$2:$A$601,Admin!$D$2:$D$601,"",0)</f>
        <v/>
      </c>
      <c r="AO14" s="21" t="str">
        <f>_xlfn.XLOOKUP(AL14,Admin!$A$2:$A$601,Admin!$E$2:$E$601,"",0)</f>
        <v/>
      </c>
      <c r="AP14" s="83"/>
      <c r="AQ14" s="21" t="str">
        <f t="shared" si="6"/>
        <v/>
      </c>
      <c r="AR14" t="str">
        <f>_xlfn.XLOOKUP(AL14,Admin!$A$2:$A$601,Admin!$F$2:$F$601,"",0)</f>
        <v/>
      </c>
      <c r="AS14">
        <f>COUNTIF(AR$7:AR14,AR14)</f>
        <v>3</v>
      </c>
      <c r="AT14" t="str">
        <f>IF(AP14=0,"",IF(AS14&lt;3,COUNTIF(AS$7:AS14,"&lt;3"),0))</f>
        <v/>
      </c>
      <c r="AU14" t="str">
        <f t="shared" si="7"/>
        <v/>
      </c>
    </row>
    <row r="15" spans="1:47" x14ac:dyDescent="0.35">
      <c r="A15" s="45">
        <v>111</v>
      </c>
      <c r="B15" s="21" t="str">
        <f>_xlfn.XLOOKUP(A15,Admin!$A$2:$A$601,Admin!$C$2:$C$601,"",0)</f>
        <v>U11G BAC</v>
      </c>
      <c r="C15" s="21" t="str">
        <f>_xlfn.XLOOKUP(A15,Admin!$A$2:$A$601,Admin!$D$2:$D$601,"",0)</f>
        <v>Jasmine</v>
      </c>
      <c r="D15" s="21" t="str">
        <f>_xlfn.XLOOKUP(A15,Admin!$A$2:$A$601,Admin!$E$2:$E$601,"",0)</f>
        <v>Williams</v>
      </c>
      <c r="E15" s="83">
        <v>13.4</v>
      </c>
      <c r="F15" s="21">
        <f t="shared" si="0"/>
        <v>8</v>
      </c>
      <c r="G15" t="str">
        <f>_xlfn.XLOOKUP(A15,Admin!$A$2:$A$601,Admin!$F$2:$F$601,"",0)</f>
        <v>BAC</v>
      </c>
      <c r="H15">
        <f>COUNTIF(G$7:G15,G15)</f>
        <v>3</v>
      </c>
      <c r="I15">
        <f>IF(E15=0,"",IF(H15&lt;3,COUNTIF(H$7:H15,"&lt;3"),0))</f>
        <v>0</v>
      </c>
      <c r="J15" t="str">
        <f t="shared" si="1"/>
        <v/>
      </c>
      <c r="L15" s="45">
        <v>405</v>
      </c>
      <c r="M15" s="21" t="str">
        <f>_xlfn.XLOOKUP(L15,Admin!$A$2:$A$601,Admin!$C$2:$C$601,"",0)</f>
        <v>U11G PR</v>
      </c>
      <c r="N15" s="21" t="str">
        <f>_xlfn.XLOOKUP(L15,Admin!$A$2:$A$601,Admin!$D$2:$D$601,"",0)</f>
        <v>Hannah</v>
      </c>
      <c r="O15" s="21" t="str">
        <f>_xlfn.XLOOKUP(L15,Admin!$A$2:$A$601,Admin!$E$2:$E$601,"",0)</f>
        <v>House</v>
      </c>
      <c r="P15" s="83">
        <v>26.9</v>
      </c>
      <c r="Q15" s="21">
        <f t="shared" si="2"/>
        <v>9</v>
      </c>
      <c r="R15" t="str">
        <f>_xlfn.XLOOKUP(L15,Admin!$A$2:$A$601,Admin!$F$2:$F$601,"",0)</f>
        <v>PR</v>
      </c>
      <c r="S15">
        <f>COUNTIF(R$7:R15,R15)</f>
        <v>4</v>
      </c>
      <c r="T15">
        <f>IF(P15=0,"",IF(S15&lt;3,COUNTIF(S$7:S15,"&lt;3"),0))</f>
        <v>0</v>
      </c>
      <c r="U15" t="str">
        <f t="shared" si="3"/>
        <v/>
      </c>
      <c r="Y15" s="45"/>
      <c r="Z15" s="21" t="str">
        <f>_xlfn.XLOOKUP(Y15,Admin!$A$2:$A$601,Admin!$C$2:$C$601,"",0)</f>
        <v/>
      </c>
      <c r="AA15" s="21" t="str">
        <f>_xlfn.XLOOKUP(Y15,Admin!$A$2:$A$601,Admin!$D$2:$D$601,"",0)</f>
        <v/>
      </c>
      <c r="AB15" s="21" t="str">
        <f>_xlfn.XLOOKUP(Y15,Admin!$A$2:$A$601,Admin!$E$2:$E$601,"",0)</f>
        <v/>
      </c>
      <c r="AC15" s="83"/>
      <c r="AD15" s="21" t="str">
        <f t="shared" si="4"/>
        <v/>
      </c>
      <c r="AE15" t="str">
        <f>_xlfn.XLOOKUP(Y15,Admin!$A$2:$A$601,Admin!$F$2:$F$601,"",0)</f>
        <v/>
      </c>
      <c r="AF15">
        <f>COUNTIF(AE$7:AE15,AE15)</f>
        <v>4</v>
      </c>
      <c r="AG15" t="str">
        <f>IF(AC15=0,"",IF(AF15&lt;3,COUNTIF(AF$7:AF15,"&lt;3"),0))</f>
        <v/>
      </c>
      <c r="AH15" t="str">
        <f t="shared" si="5"/>
        <v/>
      </c>
    </row>
    <row r="16" spans="1:47" x14ac:dyDescent="0.35">
      <c r="A16" s="45">
        <v>411</v>
      </c>
      <c r="B16" s="21" t="str">
        <f>_xlfn.XLOOKUP(A16,Admin!$A$2:$A$601,Admin!$C$2:$C$601,"",0)</f>
        <v>U11G PR</v>
      </c>
      <c r="C16" s="21" t="str">
        <f>_xlfn.XLOOKUP(A16,Admin!$A$2:$A$601,Admin!$D$2:$D$601,"",0)</f>
        <v>Romilly</v>
      </c>
      <c r="D16" s="21" t="str">
        <f>_xlfn.XLOOKUP(A16,Admin!$A$2:$A$601,Admin!$E$2:$E$601,"",0)</f>
        <v>Lever</v>
      </c>
      <c r="E16" s="83">
        <v>13.4</v>
      </c>
      <c r="F16" s="21">
        <f t="shared" si="0"/>
        <v>8</v>
      </c>
      <c r="G16" t="str">
        <f>_xlfn.XLOOKUP(A16,Admin!$A$2:$A$601,Admin!$F$2:$F$601,"",0)</f>
        <v>PR</v>
      </c>
      <c r="H16">
        <f>COUNTIF(G$7:G16,G16)</f>
        <v>4</v>
      </c>
      <c r="I16">
        <f>IF(E16=0,"",IF(H16&lt;3,COUNTIF(H$7:H16,"&lt;3"),0))</f>
        <v>0</v>
      </c>
      <c r="J16" t="str">
        <f t="shared" si="1"/>
        <v/>
      </c>
      <c r="L16" s="45">
        <v>108</v>
      </c>
      <c r="M16" s="21" t="str">
        <f>_xlfn.XLOOKUP(L16,Admin!$A$2:$A$601,Admin!$C$2:$C$601,"",0)</f>
        <v>U11G BAC</v>
      </c>
      <c r="N16" s="21" t="str">
        <f>_xlfn.XLOOKUP(L16,Admin!$A$2:$A$601,Admin!$D$2:$D$601,"",0)</f>
        <v>Nora</v>
      </c>
      <c r="O16" s="21" t="str">
        <f>_xlfn.XLOOKUP(L16,Admin!$A$2:$A$601,Admin!$E$2:$E$601,"",0)</f>
        <v>Kenzi</v>
      </c>
      <c r="P16" s="83">
        <v>27</v>
      </c>
      <c r="Q16" s="21">
        <f t="shared" si="2"/>
        <v>10</v>
      </c>
      <c r="R16" t="str">
        <f>_xlfn.XLOOKUP(L16,Admin!$A$2:$A$601,Admin!$F$2:$F$601,"",0)</f>
        <v>BAC</v>
      </c>
      <c r="S16">
        <f>COUNTIF(R$7:R16,R16)</f>
        <v>4</v>
      </c>
      <c r="T16">
        <f>IF(P16=0,"",IF(S16&lt;3,COUNTIF(S$7:S16,"&lt;3"),0))</f>
        <v>0</v>
      </c>
      <c r="U16" t="str">
        <f t="shared" si="3"/>
        <v/>
      </c>
      <c r="Y16" s="45"/>
      <c r="Z16" s="21" t="str">
        <f>_xlfn.XLOOKUP(Y16,Admin!$A$2:$A$601,Admin!$C$2:$C$601,"",0)</f>
        <v/>
      </c>
      <c r="AA16" s="21" t="str">
        <f>_xlfn.XLOOKUP(Y16,Admin!$A$2:$A$601,Admin!$D$2:$D$601,"",0)</f>
        <v/>
      </c>
      <c r="AB16" s="21" t="str">
        <f>_xlfn.XLOOKUP(Y16,Admin!$A$2:$A$601,Admin!$E$2:$E$601,"",0)</f>
        <v/>
      </c>
      <c r="AC16" s="83"/>
      <c r="AD16" s="21" t="str">
        <f t="shared" si="4"/>
        <v/>
      </c>
      <c r="AE16" t="str">
        <f>_xlfn.XLOOKUP(Y16,Admin!$A$2:$A$601,Admin!$F$2:$F$601,"",0)</f>
        <v/>
      </c>
      <c r="AF16">
        <f>COUNTIF(AE$7:AE16,AE16)</f>
        <v>5</v>
      </c>
      <c r="AG16" t="str">
        <f>IF(AC16=0,"",IF(AF16&lt;3,COUNTIF(AF$7:AF16,"&lt;3"),0))</f>
        <v/>
      </c>
      <c r="AH16" t="str">
        <f t="shared" si="5"/>
        <v/>
      </c>
    </row>
    <row r="17" spans="1:34" x14ac:dyDescent="0.35">
      <c r="A17" s="45">
        <v>102</v>
      </c>
      <c r="B17" s="21" t="str">
        <f>_xlfn.XLOOKUP(A17,Admin!$A$2:$A$601,Admin!$C$2:$C$601,"",0)</f>
        <v>U11G BAC</v>
      </c>
      <c r="C17" s="21" t="str">
        <f>_xlfn.XLOOKUP(A17,Admin!$A$2:$A$601,Admin!$D$2:$D$601,"",0)</f>
        <v>Amy</v>
      </c>
      <c r="D17" s="21" t="str">
        <f>_xlfn.XLOOKUP(A17,Admin!$A$2:$A$601,Admin!$E$2:$E$601,"",0)</f>
        <v>Shephard</v>
      </c>
      <c r="E17" s="83">
        <v>13.4</v>
      </c>
      <c r="F17" s="21">
        <f t="shared" si="0"/>
        <v>8</v>
      </c>
      <c r="G17" t="str">
        <f>_xlfn.XLOOKUP(A17,Admin!$A$2:$A$601,Admin!$F$2:$F$601,"",0)</f>
        <v>BAC</v>
      </c>
      <c r="H17">
        <f>COUNTIF(G$7:G17,G17)</f>
        <v>4</v>
      </c>
      <c r="I17">
        <f>IF(E17=0,"",IF(H17&lt;3,COUNTIF(H$7:H17,"&lt;3"),0))</f>
        <v>0</v>
      </c>
      <c r="J17" t="str">
        <f t="shared" si="1"/>
        <v/>
      </c>
      <c r="L17" s="45">
        <v>110</v>
      </c>
      <c r="M17" s="21" t="str">
        <f>_xlfn.XLOOKUP(L17,Admin!$A$2:$A$601,Admin!$C$2:$C$601,"",0)</f>
        <v>U11G BAC</v>
      </c>
      <c r="N17" s="21" t="str">
        <f>_xlfn.XLOOKUP(L17,Admin!$A$2:$A$601,Admin!$D$2:$D$601,"",0)</f>
        <v>Hanalei</v>
      </c>
      <c r="O17" s="21" t="str">
        <f>_xlfn.XLOOKUP(L17,Admin!$A$2:$A$601,Admin!$E$2:$E$601,"",0)</f>
        <v>Whittam</v>
      </c>
      <c r="P17" s="83">
        <v>27.5</v>
      </c>
      <c r="Q17" s="21">
        <f t="shared" si="2"/>
        <v>11</v>
      </c>
      <c r="R17" t="str">
        <f>_xlfn.XLOOKUP(L17,Admin!$A$2:$A$601,Admin!$F$2:$F$601,"",0)</f>
        <v>BAC</v>
      </c>
      <c r="S17">
        <f>COUNTIF(R$7:R17,R17)</f>
        <v>5</v>
      </c>
      <c r="T17">
        <f>IF(P17=0,"",IF(S17&lt;3,COUNTIF(S$7:S17,"&lt;3"),0))</f>
        <v>0</v>
      </c>
      <c r="U17" t="str">
        <f t="shared" si="3"/>
        <v/>
      </c>
      <c r="Y17" s="45"/>
      <c r="Z17" s="21" t="str">
        <f>_xlfn.XLOOKUP(Y17,Admin!$A$2:$A$601,Admin!$C$2:$C$601,"",0)</f>
        <v/>
      </c>
      <c r="AA17" s="21" t="str">
        <f>_xlfn.XLOOKUP(Y17,Admin!$A$2:$A$601,Admin!$D$2:$D$601,"",0)</f>
        <v/>
      </c>
      <c r="AB17" s="21" t="str">
        <f>_xlfn.XLOOKUP(Y17,Admin!$A$2:$A$601,Admin!$E$2:$E$601,"",0)</f>
        <v/>
      </c>
      <c r="AC17" s="83"/>
      <c r="AD17" s="21" t="str">
        <f t="shared" si="4"/>
        <v/>
      </c>
      <c r="AE17" t="str">
        <f>_xlfn.XLOOKUP(Y17,Admin!$A$2:$A$601,Admin!$F$2:$F$601,"",0)</f>
        <v/>
      </c>
      <c r="AF17">
        <f>COUNTIF(AE$7:AE17,AE17)</f>
        <v>6</v>
      </c>
      <c r="AG17" t="str">
        <f>IF(AC17=0,"",IF(AF17&lt;3,COUNTIF(AF$7:AF17,"&lt;3"),0))</f>
        <v/>
      </c>
      <c r="AH17" t="str">
        <f t="shared" si="5"/>
        <v/>
      </c>
    </row>
    <row r="18" spans="1:34" x14ac:dyDescent="0.35">
      <c r="A18" s="45">
        <v>208</v>
      </c>
      <c r="B18" s="21" t="str">
        <f>_xlfn.XLOOKUP(A18,Admin!$A$2:$A$601,Admin!$C$2:$C$601,"",0)</f>
        <v>U11G DAC</v>
      </c>
      <c r="C18" s="21" t="str">
        <f>_xlfn.XLOOKUP(A18,Admin!$A$2:$A$601,Admin!$D$2:$D$601,"",0)</f>
        <v>Annabel</v>
      </c>
      <c r="D18" s="21" t="str">
        <f>_xlfn.XLOOKUP(A18,Admin!$A$2:$A$601,Admin!$E$2:$E$601,"",0)</f>
        <v>RICHARDS</v>
      </c>
      <c r="E18" s="83">
        <v>13.7</v>
      </c>
      <c r="F18" s="21">
        <f t="shared" si="0"/>
        <v>12</v>
      </c>
      <c r="G18" t="str">
        <f>_xlfn.XLOOKUP(A18,Admin!$A$2:$A$601,Admin!$F$2:$F$601,"",0)</f>
        <v>DAC</v>
      </c>
      <c r="H18">
        <f>COUNTIF(G$7:G18,G18)</f>
        <v>2</v>
      </c>
      <c r="I18">
        <f>IF(E18=0,"",IF(H18&lt;3,COUNTIF(H$7:H18,"&lt;3"),0))</f>
        <v>8</v>
      </c>
      <c r="J18">
        <f t="shared" si="1"/>
        <v>5</v>
      </c>
      <c r="L18" s="45">
        <v>606</v>
      </c>
      <c r="M18" s="21" t="str">
        <f>_xlfn.XLOOKUP(L18,Admin!$A$2:$A$601,Admin!$C$2:$C$601,"",0)</f>
        <v>U11G WAC</v>
      </c>
      <c r="N18" s="21" t="str">
        <f>_xlfn.XLOOKUP(L18,Admin!$A$2:$A$601,Admin!$D$2:$D$601,"",0)</f>
        <v xml:space="preserve">Mollie </v>
      </c>
      <c r="O18" s="21" t="str">
        <f>_xlfn.XLOOKUP(L18,Admin!$A$2:$A$601,Admin!$E$2:$E$601,"",0)</f>
        <v xml:space="preserve">Dicker </v>
      </c>
      <c r="P18" s="83">
        <v>27.5</v>
      </c>
      <c r="Q18" s="21">
        <f t="shared" si="2"/>
        <v>11</v>
      </c>
      <c r="R18" t="str">
        <f>_xlfn.XLOOKUP(L18,Admin!$A$2:$A$601,Admin!$F$2:$F$601,"",0)</f>
        <v>WAC</v>
      </c>
      <c r="S18">
        <f>COUNTIF(R$7:R18,R18)</f>
        <v>2</v>
      </c>
      <c r="T18">
        <f>IF(P18=0,"",IF(S18&lt;3,COUNTIF(S$7:S18,"&lt;3"),0))</f>
        <v>7</v>
      </c>
      <c r="U18">
        <f t="shared" si="3"/>
        <v>6</v>
      </c>
    </row>
    <row r="19" spans="1:34" x14ac:dyDescent="0.35">
      <c r="A19" s="45">
        <v>306</v>
      </c>
      <c r="B19" s="21" t="str">
        <f>_xlfn.XLOOKUP(A19,Admin!$A$2:$A$601,Admin!$C$2:$C$601,"",0)</f>
        <v>U11G PAC</v>
      </c>
      <c r="C19" s="21" t="str">
        <f>_xlfn.XLOOKUP(A19,Admin!$A$2:$A$601,Admin!$D$2:$D$601,"",0)</f>
        <v>Lyla</v>
      </c>
      <c r="D19" s="21" t="str">
        <f>_xlfn.XLOOKUP(A19,Admin!$A$2:$A$601,Admin!$E$2:$E$601,"",0)</f>
        <v>Farman</v>
      </c>
      <c r="E19" s="83">
        <v>13.8</v>
      </c>
      <c r="F19" s="21">
        <f t="shared" si="0"/>
        <v>13</v>
      </c>
      <c r="G19" t="str">
        <f>_xlfn.XLOOKUP(A19,Admin!$A$2:$A$601,Admin!$F$2:$F$601,"",0)</f>
        <v>PAC</v>
      </c>
      <c r="H19">
        <f>COUNTIF(G$7:G19,G19)</f>
        <v>1</v>
      </c>
      <c r="I19">
        <f>IF(E19=0,"",IF(H19&lt;3,COUNTIF(H$7:H19,"&lt;3"),0))</f>
        <v>9</v>
      </c>
      <c r="J19">
        <f t="shared" si="1"/>
        <v>4</v>
      </c>
      <c r="L19" s="45">
        <v>168</v>
      </c>
      <c r="M19" s="21" t="str">
        <f>_xlfn.XLOOKUP(L19,Admin!$A$2:$A$601,Admin!$C$2:$C$601,"",0)</f>
        <v>U11G BAC</v>
      </c>
      <c r="N19" s="21" t="str">
        <f>_xlfn.XLOOKUP(L19,Admin!$A$2:$A$601,Admin!$D$2:$D$601,"",0)</f>
        <v>Caitlin</v>
      </c>
      <c r="O19" s="21" t="str">
        <f>_xlfn.XLOOKUP(L19,Admin!$A$2:$A$601,Admin!$E$2:$E$601,"",0)</f>
        <v>Turner</v>
      </c>
      <c r="P19" s="83">
        <v>27.9</v>
      </c>
      <c r="Q19" s="21">
        <f t="shared" si="2"/>
        <v>13</v>
      </c>
      <c r="R19" t="str">
        <f>_xlfn.XLOOKUP(L19,Admin!$A$2:$A$601,Admin!$F$2:$F$601,"",0)</f>
        <v>BAC</v>
      </c>
      <c r="S19">
        <f>COUNTIF(R$7:R19,R19)</f>
        <v>6</v>
      </c>
      <c r="T19">
        <f>IF(P19=0,"",IF(S19&lt;3,COUNTIF(S$7:S19,"&lt;3"),0))</f>
        <v>0</v>
      </c>
      <c r="U19" t="str">
        <f t="shared" si="3"/>
        <v/>
      </c>
    </row>
    <row r="20" spans="1:34" x14ac:dyDescent="0.35">
      <c r="A20" s="45">
        <v>413</v>
      </c>
      <c r="B20" s="21" t="str">
        <f>_xlfn.XLOOKUP(A20,Admin!$A$2:$A$601,Admin!$C$2:$C$601,"",0)</f>
        <v>U11G PR</v>
      </c>
      <c r="C20" s="21" t="str">
        <f>_xlfn.XLOOKUP(A20,Admin!$A$2:$A$601,Admin!$D$2:$D$601,"",0)</f>
        <v>Violet</v>
      </c>
      <c r="D20" s="21" t="str">
        <f>_xlfn.XLOOKUP(A20,Admin!$A$2:$A$601,Admin!$E$2:$E$601,"",0)</f>
        <v>Fulling</v>
      </c>
      <c r="E20" s="83">
        <v>13.8</v>
      </c>
      <c r="F20" s="21">
        <f t="shared" si="0"/>
        <v>13</v>
      </c>
      <c r="G20" t="str">
        <f>_xlfn.XLOOKUP(A20,Admin!$A$2:$A$601,Admin!$F$2:$F$601,"",0)</f>
        <v>PR</v>
      </c>
      <c r="H20">
        <f>COUNTIF(G$7:G20,G20)</f>
        <v>5</v>
      </c>
      <c r="I20">
        <f>IF(E20=0,"",IF(H20&lt;3,COUNTIF(H$7:H20,"&lt;3"),0))</f>
        <v>0</v>
      </c>
      <c r="J20" t="str">
        <f t="shared" si="1"/>
        <v/>
      </c>
      <c r="L20" s="45">
        <v>442</v>
      </c>
      <c r="M20" s="21" t="str">
        <f>_xlfn.XLOOKUP(L20,Admin!$A$2:$A$601,Admin!$C$2:$C$601,"",0)</f>
        <v>U11G PR</v>
      </c>
      <c r="N20" s="21" t="str">
        <f>_xlfn.XLOOKUP(L20,Admin!$A$2:$A$601,Admin!$D$2:$D$601,"",0)</f>
        <v>Joey</v>
      </c>
      <c r="O20" s="21" t="str">
        <f>_xlfn.XLOOKUP(L20,Admin!$A$2:$A$601,Admin!$E$2:$E$601,"",0)</f>
        <v>Hearn</v>
      </c>
      <c r="P20" s="83">
        <v>28.3</v>
      </c>
      <c r="Q20" s="21">
        <f t="shared" si="2"/>
        <v>14</v>
      </c>
      <c r="R20" t="str">
        <f>_xlfn.XLOOKUP(L20,Admin!$A$2:$A$601,Admin!$F$2:$F$601,"",0)</f>
        <v>PR</v>
      </c>
      <c r="S20">
        <f>COUNTIF(R$7:R20,R20)</f>
        <v>5</v>
      </c>
      <c r="T20">
        <f>IF(P20=0,"",IF(S20&lt;3,COUNTIF(S$7:S20,"&lt;3"),0))</f>
        <v>0</v>
      </c>
      <c r="U20" t="str">
        <f t="shared" si="3"/>
        <v/>
      </c>
    </row>
    <row r="21" spans="1:34" x14ac:dyDescent="0.35">
      <c r="A21" s="45">
        <v>301</v>
      </c>
      <c r="B21" s="21" t="str">
        <f>_xlfn.XLOOKUP(A21,Admin!$A$2:$A$601,Admin!$C$2:$C$601,"",0)</f>
        <v>U11G PAC</v>
      </c>
      <c r="C21" s="21" t="str">
        <f>_xlfn.XLOOKUP(A21,Admin!$A$2:$A$601,Admin!$D$2:$D$601,"",0)</f>
        <v>Ariah - Rose</v>
      </c>
      <c r="D21" s="21" t="str">
        <f>_xlfn.XLOOKUP(A21,Admin!$A$2:$A$601,Admin!$E$2:$E$601,"",0)</f>
        <v>Forse</v>
      </c>
      <c r="E21" s="83">
        <v>13.9</v>
      </c>
      <c r="F21" s="21">
        <f t="shared" si="0"/>
        <v>15</v>
      </c>
      <c r="G21" t="str">
        <f>_xlfn.XLOOKUP(A21,Admin!$A$2:$A$601,Admin!$F$2:$F$601,"",0)</f>
        <v>PAC</v>
      </c>
      <c r="H21">
        <f>COUNTIF(G$7:G21,G21)</f>
        <v>2</v>
      </c>
      <c r="I21">
        <f>IF(E21=0,"",IF(H21&lt;3,COUNTIF(H$7:H21,"&lt;3"),0))</f>
        <v>10</v>
      </c>
      <c r="J21">
        <f t="shared" si="1"/>
        <v>3</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v>
      </c>
      <c r="T21" t="str">
        <f>IF(P21=0,"",IF(S21&lt;3,COUNTIF(S$7:S21,"&lt;3"),0))</f>
        <v/>
      </c>
      <c r="U21" t="str">
        <f t="shared" si="3"/>
        <v/>
      </c>
    </row>
    <row r="22" spans="1:34" x14ac:dyDescent="0.35">
      <c r="A22" s="45">
        <v>612</v>
      </c>
      <c r="B22" s="21" t="str">
        <f>_xlfn.XLOOKUP(A22,Admin!$A$2:$A$601,Admin!$C$2:$C$601,"",0)</f>
        <v>U11G WAC</v>
      </c>
      <c r="C22" s="21" t="str">
        <f>_xlfn.XLOOKUP(A22,Admin!$A$2:$A$601,Admin!$D$2:$D$601,"",0)</f>
        <v>Ada</v>
      </c>
      <c r="D22" s="21" t="str">
        <f>_xlfn.XLOOKUP(A22,Admin!$A$2:$A$601,Admin!$E$2:$E$601,"",0)</f>
        <v>Tollerfield</v>
      </c>
      <c r="E22" s="83">
        <v>13.9</v>
      </c>
      <c r="F22" s="21">
        <f t="shared" si="0"/>
        <v>15</v>
      </c>
      <c r="G22" t="str">
        <f>_xlfn.XLOOKUP(A22,Admin!$A$2:$A$601,Admin!$F$2:$F$601,"",0)</f>
        <v>WAC</v>
      </c>
      <c r="H22">
        <f>COUNTIF(G$7:G22,G22)</f>
        <v>3</v>
      </c>
      <c r="I22">
        <f>IF(E22=0,"",IF(H22&lt;3,COUNTIF(H$7:H22,"&lt;3"),0))</f>
        <v>0</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2</v>
      </c>
      <c r="T22" t="str">
        <f>IF(P22=0,"",IF(S22&lt;3,COUNTIF(S$7:S22,"&lt;3"),0))</f>
        <v/>
      </c>
      <c r="U22" t="str">
        <f t="shared" si="3"/>
        <v/>
      </c>
    </row>
    <row r="23" spans="1:34" x14ac:dyDescent="0.35">
      <c r="A23" s="45">
        <v>308</v>
      </c>
      <c r="B23" s="21" t="str">
        <f>_xlfn.XLOOKUP(A23,Admin!$A$2:$A$601,Admin!$C$2:$C$601,"",0)</f>
        <v>U11G PAC</v>
      </c>
      <c r="C23" s="21" t="str">
        <f>_xlfn.XLOOKUP(A23,Admin!$A$2:$A$601,Admin!$D$2:$D$601,"",0)</f>
        <v>Charlotte</v>
      </c>
      <c r="D23" s="21" t="str">
        <f>_xlfn.XLOOKUP(A23,Admin!$A$2:$A$601,Admin!$E$2:$E$601,"",0)</f>
        <v>Peters</v>
      </c>
      <c r="E23" s="83">
        <v>13.9</v>
      </c>
      <c r="F23" s="21">
        <f t="shared" si="0"/>
        <v>15</v>
      </c>
      <c r="G23" t="str">
        <f>_xlfn.XLOOKUP(A23,Admin!$A$2:$A$601,Admin!$F$2:$F$601,"",0)</f>
        <v>PAC</v>
      </c>
      <c r="H23">
        <f>COUNTIF(G$7:G23,G23)</f>
        <v>3</v>
      </c>
      <c r="I23">
        <f>IF(E23=0,"",IF(H23&lt;3,COUNTIF(H$7:H23,"&lt;3"),0))</f>
        <v>0</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3</v>
      </c>
      <c r="T23" t="str">
        <f>IF(P23=0,"",IF(S23&lt;3,COUNTIF(S$7:S23,"&lt;3"),0))</f>
        <v/>
      </c>
      <c r="U23" t="str">
        <f t="shared" si="3"/>
        <v/>
      </c>
    </row>
    <row r="24" spans="1:34" x14ac:dyDescent="0.35">
      <c r="A24" s="45">
        <v>604</v>
      </c>
      <c r="B24" s="21" t="str">
        <f>_xlfn.XLOOKUP(A24,Admin!$A$2:$A$601,Admin!$C$2:$C$601,"",0)</f>
        <v>U11G WAC</v>
      </c>
      <c r="C24" s="21" t="str">
        <f>_xlfn.XLOOKUP(A24,Admin!$A$2:$A$601,Admin!$D$2:$D$601,"",0)</f>
        <v xml:space="preserve">Elsie </v>
      </c>
      <c r="D24" s="21" t="str">
        <f>_xlfn.XLOOKUP(A24,Admin!$A$2:$A$601,Admin!$E$2:$E$601,"",0)</f>
        <v xml:space="preserve">Seward </v>
      </c>
      <c r="E24" s="83">
        <v>13.9</v>
      </c>
      <c r="F24" s="21">
        <f t="shared" si="0"/>
        <v>15</v>
      </c>
      <c r="G24" t="str">
        <f>_xlfn.XLOOKUP(A24,Admin!$A$2:$A$601,Admin!$F$2:$F$601,"",0)</f>
        <v>WAC</v>
      </c>
      <c r="H24">
        <f>COUNTIF(G$7:G24,G24)</f>
        <v>4</v>
      </c>
      <c r="I24">
        <f>IF(E24=0,"",IF(H24&lt;3,COUNTIF(H$7:H24,"&lt;3"),0))</f>
        <v>0</v>
      </c>
      <c r="J24" t="str">
        <f t="shared" si="1"/>
        <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4</v>
      </c>
      <c r="T24" t="str">
        <f>IF(P24=0,"",IF(S24&lt;3,COUNTIF(S$7:S24,"&lt;3"),0))</f>
        <v/>
      </c>
      <c r="U24" t="str">
        <f t="shared" si="3"/>
        <v/>
      </c>
    </row>
    <row r="25" spans="1:34" x14ac:dyDescent="0.35">
      <c r="A25" s="45">
        <v>402</v>
      </c>
      <c r="B25" s="21" t="str">
        <f>_xlfn.XLOOKUP(A25,Admin!$A$2:$A$601,Admin!$C$2:$C$601,"",0)</f>
        <v>U11G PR</v>
      </c>
      <c r="C25" s="21" t="str">
        <f>_xlfn.XLOOKUP(A25,Admin!$A$2:$A$601,Admin!$D$2:$D$601,"",0)</f>
        <v>Bella</v>
      </c>
      <c r="D25" s="21" t="str">
        <f>_xlfn.XLOOKUP(A25,Admin!$A$2:$A$601,Admin!$E$2:$E$601,"",0)</f>
        <v>Pretty</v>
      </c>
      <c r="E25" s="83">
        <v>13.9</v>
      </c>
      <c r="F25" s="21">
        <f t="shared" si="0"/>
        <v>15</v>
      </c>
      <c r="G25" t="str">
        <f>_xlfn.XLOOKUP(A25,Admin!$A$2:$A$601,Admin!$F$2:$F$601,"",0)</f>
        <v>PR</v>
      </c>
      <c r="H25">
        <f>COUNTIF(G$7:G25,G25)</f>
        <v>6</v>
      </c>
      <c r="I25">
        <f>IF(E25=0,"",IF(H25&lt;3,COUNTIF(H$7:H25,"&lt;3"),0))</f>
        <v>0</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5</v>
      </c>
      <c r="T25" t="str">
        <f>IF(P25=0,"",IF(S25&lt;3,COUNTIF(S$7:S25,"&lt;3"),0))</f>
        <v/>
      </c>
      <c r="U25" t="str">
        <f t="shared" si="3"/>
        <v/>
      </c>
    </row>
    <row r="26" spans="1:34" x14ac:dyDescent="0.35">
      <c r="A26" s="45">
        <v>307</v>
      </c>
      <c r="B26" s="21" t="str">
        <f>_xlfn.XLOOKUP(A26,Admin!$A$2:$A$601,Admin!$C$2:$C$601,"",0)</f>
        <v>U11G PAC</v>
      </c>
      <c r="C26" s="21" t="str">
        <f>_xlfn.XLOOKUP(A26,Admin!$A$2:$A$601,Admin!$D$2:$D$601,"",0)</f>
        <v>Amelia</v>
      </c>
      <c r="D26" s="21" t="str">
        <f>_xlfn.XLOOKUP(A26,Admin!$A$2:$A$601,Admin!$E$2:$E$601,"",0)</f>
        <v>Tench</v>
      </c>
      <c r="E26" s="83">
        <v>14</v>
      </c>
      <c r="F26" s="21">
        <f t="shared" si="0"/>
        <v>20</v>
      </c>
      <c r="G26" t="str">
        <f>_xlfn.XLOOKUP(A26,Admin!$A$2:$A$601,Admin!$F$2:$F$601,"",0)</f>
        <v>PAC</v>
      </c>
      <c r="H26">
        <f>COUNTIF(G$7:G26,G26)</f>
        <v>4</v>
      </c>
      <c r="I26">
        <f>IF(E26=0,"",IF(H26&lt;3,COUNTIF(H$7:H26,"&lt;3"),0))</f>
        <v>0</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6</v>
      </c>
      <c r="T26" t="str">
        <f>IF(P26=0,"",IF(S26&lt;3,COUNTIF(S$7:S26,"&lt;3"),0))</f>
        <v/>
      </c>
      <c r="U26" t="str">
        <f t="shared" si="3"/>
        <v/>
      </c>
    </row>
    <row r="27" spans="1:34" x14ac:dyDescent="0.35">
      <c r="A27" s="45">
        <v>105</v>
      </c>
      <c r="B27" s="21" t="str">
        <f>_xlfn.XLOOKUP(A27,Admin!$A$2:$A$601,Admin!$C$2:$C$601,"",0)</f>
        <v>U11G BAC</v>
      </c>
      <c r="C27" s="21" t="str">
        <f>_xlfn.XLOOKUP(A27,Admin!$A$2:$A$601,Admin!$D$2:$D$601,"",0)</f>
        <v>Gracie</v>
      </c>
      <c r="D27" s="21" t="str">
        <f>_xlfn.XLOOKUP(A27,Admin!$A$2:$A$601,Admin!$E$2:$E$601,"",0)</f>
        <v>Crawford</v>
      </c>
      <c r="E27" s="83">
        <v>14.1</v>
      </c>
      <c r="F27" s="21">
        <f t="shared" si="0"/>
        <v>21</v>
      </c>
      <c r="G27" t="str">
        <f>_xlfn.XLOOKUP(A27,Admin!$A$2:$A$601,Admin!$F$2:$F$601,"",0)</f>
        <v>BAC</v>
      </c>
      <c r="H27">
        <f>COUNTIF(G$7:G27,G27)</f>
        <v>5</v>
      </c>
      <c r="I27">
        <f>IF(E27=0,"",IF(H27&lt;3,COUNTIF(H$7:H27,"&lt;3"),0))</f>
        <v>0</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7</v>
      </c>
      <c r="T27" t="str">
        <f>IF(P27=0,"",IF(S27&lt;3,COUNTIF(S$7:S27,"&lt;3"),0))</f>
        <v/>
      </c>
      <c r="U27" t="str">
        <f t="shared" si="3"/>
        <v/>
      </c>
    </row>
    <row r="28" spans="1:34" x14ac:dyDescent="0.35">
      <c r="A28" s="45">
        <v>607</v>
      </c>
      <c r="B28" s="21" t="str">
        <f>_xlfn.XLOOKUP(A28,Admin!$A$2:$A$601,Admin!$C$2:$C$601,"",0)</f>
        <v>U11G WAC</v>
      </c>
      <c r="C28" s="21" t="str">
        <f>_xlfn.XLOOKUP(A28,Admin!$A$2:$A$601,Admin!$D$2:$D$601,"",0)</f>
        <v xml:space="preserve">Coral </v>
      </c>
      <c r="D28" s="21" t="str">
        <f>_xlfn.XLOOKUP(A28,Admin!$A$2:$A$601,Admin!$E$2:$E$601,"",0)</f>
        <v xml:space="preserve">Richards </v>
      </c>
      <c r="E28" s="83">
        <v>14.2</v>
      </c>
      <c r="F28" s="21">
        <f t="shared" si="0"/>
        <v>22</v>
      </c>
      <c r="G28" t="str">
        <f>_xlfn.XLOOKUP(A28,Admin!$A$2:$A$601,Admin!$F$2:$F$601,"",0)</f>
        <v>WAC</v>
      </c>
      <c r="H28">
        <f>COUNTIF(G$7:G28,G28)</f>
        <v>5</v>
      </c>
      <c r="I28">
        <f>IF(E28=0,"",IF(H28&lt;3,COUNTIF(H$7:H28,"&lt;3"),0))</f>
        <v>0</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8</v>
      </c>
      <c r="T28" t="str">
        <f>IF(P28=0,"",IF(S28&lt;3,COUNTIF(S$7:S28,"&lt;3"),0))</f>
        <v/>
      </c>
      <c r="U28" t="str">
        <f t="shared" si="3"/>
        <v/>
      </c>
    </row>
    <row r="29" spans="1:34" x14ac:dyDescent="0.35">
      <c r="A29" s="45">
        <v>403</v>
      </c>
      <c r="B29" s="21" t="str">
        <f>_xlfn.XLOOKUP(A29,Admin!$A$2:$A$601,Admin!$C$2:$C$601,"",0)</f>
        <v>U11G PR</v>
      </c>
      <c r="C29" s="21" t="str">
        <f>_xlfn.XLOOKUP(A29,Admin!$A$2:$A$601,Admin!$D$2:$D$601,"",0)</f>
        <v>Brooke</v>
      </c>
      <c r="D29" s="21" t="str">
        <f>_xlfn.XLOOKUP(A29,Admin!$A$2:$A$601,Admin!$E$2:$E$601,"",0)</f>
        <v>Parry-Davidson</v>
      </c>
      <c r="E29" s="83">
        <v>14.5</v>
      </c>
      <c r="F29" s="21">
        <f t="shared" si="0"/>
        <v>23</v>
      </c>
      <c r="G29" t="str">
        <f>_xlfn.XLOOKUP(A29,Admin!$A$2:$A$601,Admin!$F$2:$F$601,"",0)</f>
        <v>PR</v>
      </c>
      <c r="H29">
        <f>COUNTIF(G$7:G29,G29)</f>
        <v>7</v>
      </c>
      <c r="I29">
        <f>IF(E29=0,"",IF(H29&lt;3,COUNTIF(H$7:H29,"&lt;3"),0))</f>
        <v>0</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9</v>
      </c>
      <c r="T29" t="str">
        <f>IF(P29=0,"",IF(S29&lt;3,COUNTIF(S$7:S29,"&lt;3"),0))</f>
        <v/>
      </c>
      <c r="U29" t="str">
        <f t="shared" si="3"/>
        <v/>
      </c>
    </row>
    <row r="30" spans="1:34" x14ac:dyDescent="0.35">
      <c r="A30" s="45"/>
      <c r="B30" s="21"/>
      <c r="C30" s="21" t="str">
        <f>_xlfn.XLOOKUP(A30,Admin!$A$2:$A$601,Admin!$D$2:$D$601,"",0)</f>
        <v/>
      </c>
      <c r="D30" s="21" t="str">
        <f>_xlfn.XLOOKUP(A30,Admin!$A$2:$A$601,Admin!$E$2:$E$601,"",0)</f>
        <v/>
      </c>
      <c r="E30" s="83"/>
      <c r="F30" s="21"/>
      <c r="G30" t="str">
        <f>_xlfn.XLOOKUP(A30,Admin!$A$2:$A$601,Admin!$F$2:$F$601,"",0)</f>
        <v/>
      </c>
      <c r="H30">
        <f>COUNTIF(G$7:G30,G30)</f>
        <v>1</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10</v>
      </c>
      <c r="T30" t="str">
        <f>IF(P30=0,"",IF(S30&lt;3,COUNTIF(S$7:S30,"&lt;3"),0))</f>
        <v/>
      </c>
      <c r="U30" t="str">
        <f t="shared" si="3"/>
        <v/>
      </c>
    </row>
    <row r="31" spans="1:34" x14ac:dyDescent="0.35">
      <c r="A31" s="45"/>
      <c r="B31" s="21"/>
      <c r="C31" s="21" t="str">
        <f>_xlfn.XLOOKUP(A31,Admin!$A$2:$A$601,Admin!$D$2:$D$601,"",0)</f>
        <v/>
      </c>
      <c r="D31" s="21" t="str">
        <f>_xlfn.XLOOKUP(A31,Admin!$A$2:$A$601,Admin!$E$2:$E$601,"",0)</f>
        <v/>
      </c>
      <c r="E31" s="83"/>
      <c r="F31" s="21"/>
      <c r="G31" t="str">
        <f>_xlfn.XLOOKUP(A31,Admin!$A$2:$A$601,Admin!$F$2:$F$601,"",0)</f>
        <v/>
      </c>
      <c r="H31">
        <f>COUNTIF(G$7:G31,G31)</f>
        <v>2</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11</v>
      </c>
      <c r="T31" t="str">
        <f>IF(P31=0,"",IF(S31&lt;3,COUNTIF(S$7:S31,"&lt;3"),0))</f>
        <v/>
      </c>
      <c r="U31" t="str">
        <f t="shared" si="3"/>
        <v/>
      </c>
    </row>
    <row r="32" spans="1:34" x14ac:dyDescent="0.35">
      <c r="A32" s="45"/>
      <c r="B32" s="21"/>
      <c r="C32" s="21" t="str">
        <f>_xlfn.XLOOKUP(A32,Admin!$A$2:$A$601,Admin!$D$2:$D$601,"",0)</f>
        <v/>
      </c>
      <c r="D32" s="21" t="str">
        <f>_xlfn.XLOOKUP(A32,Admin!$A$2:$A$601,Admin!$E$2:$E$601,"",0)</f>
        <v/>
      </c>
      <c r="E32" s="83"/>
      <c r="F32" s="21"/>
      <c r="G32" t="str">
        <f>_xlfn.XLOOKUP(A32,Admin!$A$2:$A$601,Admin!$F$2:$F$601,"",0)</f>
        <v/>
      </c>
      <c r="H32">
        <f>COUNTIF(G$7:G32,G32)</f>
        <v>3</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12</v>
      </c>
      <c r="T32" t="str">
        <f>IF(P32=0,"",IF(S32&lt;3,COUNTIF(S$7:S32,"&lt;3"),0))</f>
        <v/>
      </c>
      <c r="U32" t="str">
        <f t="shared" si="3"/>
        <v/>
      </c>
    </row>
    <row r="33" spans="1:21" x14ac:dyDescent="0.35">
      <c r="A33" s="45"/>
      <c r="B33" s="21"/>
      <c r="C33" s="21" t="str">
        <f>_xlfn.XLOOKUP(A33,Admin!$A$2:$A$601,Admin!$D$2:$D$601,"",0)</f>
        <v/>
      </c>
      <c r="D33" s="21" t="str">
        <f>_xlfn.XLOOKUP(A33,Admin!$A$2:$A$601,Admin!$E$2:$E$601,"",0)</f>
        <v/>
      </c>
      <c r="E33" s="83"/>
      <c r="F33" s="21"/>
      <c r="G33" t="str">
        <f>_xlfn.XLOOKUP(A33,Admin!$A$2:$A$601,Admin!$F$2:$F$601,"",0)</f>
        <v/>
      </c>
      <c r="H33">
        <f>COUNTIF(G$7:G33,G33)</f>
        <v>4</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13</v>
      </c>
      <c r="T33" t="str">
        <f>IF(P33=0,"",IF(S33&lt;3,COUNTIF(S$7:S33,"&lt;3"),0))</f>
        <v/>
      </c>
      <c r="U33" t="str">
        <f t="shared" si="3"/>
        <v/>
      </c>
    </row>
    <row r="34" spans="1:21" x14ac:dyDescent="0.35">
      <c r="A34" s="45"/>
      <c r="B34" s="21"/>
      <c r="C34" s="21" t="str">
        <f>_xlfn.XLOOKUP(A34,Admin!$A$2:$A$601,Admin!$D$2:$D$601,"",0)</f>
        <v/>
      </c>
      <c r="D34" s="21" t="str">
        <f>_xlfn.XLOOKUP(A34,Admin!$A$2:$A$601,Admin!$E$2:$E$601,"",0)</f>
        <v/>
      </c>
      <c r="E34" s="83"/>
      <c r="F34" s="21"/>
      <c r="G34" t="str">
        <f>_xlfn.XLOOKUP(A34,Admin!$A$2:$A$601,Admin!$F$2:$F$601,"",0)</f>
        <v/>
      </c>
      <c r="H34">
        <f>COUNTIF(G$7:G34,G34)</f>
        <v>5</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14</v>
      </c>
      <c r="T34" t="str">
        <f>IF(P34=0,"",IF(S34&lt;3,COUNTIF(S$7:S34,"&lt;3"),0))</f>
        <v/>
      </c>
      <c r="U34" t="str">
        <f t="shared" si="3"/>
        <v/>
      </c>
    </row>
    <row r="35" spans="1:21" x14ac:dyDescent="0.35">
      <c r="A35" s="45"/>
      <c r="B35" s="21"/>
      <c r="C35" s="21" t="str">
        <f>_xlfn.XLOOKUP(A35,Admin!$A$2:$A$601,Admin!$D$2:$D$601,"",0)</f>
        <v/>
      </c>
      <c r="D35" s="21" t="str">
        <f>_xlfn.XLOOKUP(A35,Admin!$A$2:$A$601,Admin!$E$2:$E$601,"",0)</f>
        <v/>
      </c>
      <c r="E35" s="83"/>
      <c r="F35" s="21"/>
      <c r="G35" t="str">
        <f>_xlfn.XLOOKUP(A35,Admin!$A$2:$A$601,Admin!$F$2:$F$601,"",0)</f>
        <v/>
      </c>
      <c r="H35">
        <f>COUNTIF(G$7:G35,G35)</f>
        <v>6</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15</v>
      </c>
      <c r="T35" t="str">
        <f>IF(P35=0,"",IF(S35&lt;3,COUNTIF(S$7:S35,"&lt;3"),0))</f>
        <v/>
      </c>
      <c r="U35" t="str">
        <f t="shared" si="3"/>
        <v/>
      </c>
    </row>
    <row r="36" spans="1:21" x14ac:dyDescent="0.35">
      <c r="A36" s="45"/>
      <c r="B36" s="21"/>
      <c r="C36" s="21" t="str">
        <f>_xlfn.XLOOKUP(A36,Admin!$A$2:$A$601,Admin!$D$2:$D$601,"",0)</f>
        <v/>
      </c>
      <c r="D36" s="21" t="str">
        <f>_xlfn.XLOOKUP(A36,Admin!$A$2:$A$601,Admin!$E$2:$E$601,"",0)</f>
        <v/>
      </c>
      <c r="E36" s="83"/>
      <c r="F36" s="21"/>
      <c r="G36" t="str">
        <f>_xlfn.XLOOKUP(A36,Admin!$A$2:$A$601,Admin!$F$2:$F$601,"",0)</f>
        <v/>
      </c>
      <c r="H36">
        <f>COUNTIF(G$7:G36,G36)</f>
        <v>7</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16</v>
      </c>
      <c r="T36" t="str">
        <f>IF(P36=0,"",IF(S36&lt;3,COUNTIF(S$7:S36,"&lt;3"),0))</f>
        <v/>
      </c>
      <c r="U36" t="str">
        <f t="shared" si="3"/>
        <v/>
      </c>
    </row>
    <row r="37" spans="1:21" x14ac:dyDescent="0.35">
      <c r="A37" s="45"/>
      <c r="B37" s="21"/>
      <c r="C37" s="21" t="str">
        <f>_xlfn.XLOOKUP(A37,Admin!$A$2:$A$601,Admin!$D$2:$D$601,"",0)</f>
        <v/>
      </c>
      <c r="D37" s="21" t="str">
        <f>_xlfn.XLOOKUP(A37,Admin!$A$2:$A$601,Admin!$E$2:$E$601,"",0)</f>
        <v/>
      </c>
      <c r="E37" s="83"/>
      <c r="F37" s="21"/>
      <c r="G37" t="str">
        <f>_xlfn.XLOOKUP(A37,Admin!$A$2:$A$601,Admin!$F$2:$F$601,"",0)</f>
        <v/>
      </c>
      <c r="H37">
        <f>COUNTIF(G$7:G37,G37)</f>
        <v>8</v>
      </c>
      <c r="I37" t="str">
        <f>IF(E37=0,"",IF(H37&lt;3,COUNTIF(H$7:H37,"&lt;3"),0))</f>
        <v/>
      </c>
      <c r="J37" t="str">
        <f t="shared" si="1"/>
        <v/>
      </c>
      <c r="L37" s="45"/>
      <c r="M37" s="21"/>
      <c r="N37" s="21" t="str">
        <f>_xlfn.XLOOKUP(L37,Admin!$A$2:$A$601,Admin!$D$2:$D$601,"",0)</f>
        <v/>
      </c>
      <c r="O37" s="21" t="str">
        <f>_xlfn.XLOOKUP(L37,Admin!$A$2:$A$601,Admin!$E$2:$E$601,"",0)</f>
        <v/>
      </c>
      <c r="P37" s="83"/>
      <c r="Q37" s="21"/>
      <c r="R37" t="str">
        <f>_xlfn.XLOOKUP(L37,Admin!$A$2:$A$601,Admin!$F$2:$F$601,"",0)</f>
        <v/>
      </c>
      <c r="S37">
        <f>COUNTIF(R$7:R37,R37)</f>
        <v>17</v>
      </c>
      <c r="T37" t="str">
        <f>IF(P37=0,"",IF(S37&lt;3,COUNTIF(S$7:S37,"&lt;3"),0))</f>
        <v/>
      </c>
      <c r="U37" t="str">
        <f t="shared" si="3"/>
        <v/>
      </c>
    </row>
    <row r="38" spans="1:21" x14ac:dyDescent="0.35">
      <c r="A38" s="45"/>
      <c r="B38" s="21"/>
      <c r="C38" s="21" t="str">
        <f>_xlfn.XLOOKUP(A38,Admin!$A$2:$A$601,Admin!$D$2:$D$601,"",0)</f>
        <v/>
      </c>
      <c r="D38" s="21" t="str">
        <f>_xlfn.XLOOKUP(A38,Admin!$A$2:$A$601,Admin!$E$2:$E$601,"",0)</f>
        <v/>
      </c>
      <c r="E38" s="83"/>
      <c r="F38" s="21"/>
      <c r="G38" t="str">
        <f>_xlfn.XLOOKUP(A38,Admin!$A$2:$A$601,Admin!$F$2:$F$601,"",0)</f>
        <v/>
      </c>
      <c r="H38">
        <f>COUNTIF(G$7:G38,G38)</f>
        <v>9</v>
      </c>
      <c r="I38" t="str">
        <f>IF(E38=0,"",IF(H38&lt;3,COUNTIF(H$7:H38,"&lt;3"),0))</f>
        <v/>
      </c>
      <c r="J38" t="str">
        <f t="shared" si="1"/>
        <v/>
      </c>
      <c r="L38" s="45"/>
      <c r="M38" s="21"/>
      <c r="N38" s="21" t="str">
        <f>_xlfn.XLOOKUP(L38,Admin!$A$2:$A$601,Admin!$D$2:$D$601,"",0)</f>
        <v/>
      </c>
      <c r="O38" s="21" t="str">
        <f>_xlfn.XLOOKUP(L38,Admin!$A$2:$A$601,Admin!$E$2:$E$601,"",0)</f>
        <v/>
      </c>
      <c r="P38" s="83"/>
      <c r="Q38" s="21"/>
      <c r="R38" t="str">
        <f>_xlfn.XLOOKUP(L38,Admin!$A$2:$A$601,Admin!$F$2:$F$601,"",0)</f>
        <v/>
      </c>
      <c r="S38">
        <f>COUNTIF(R$7:R38,R38)</f>
        <v>18</v>
      </c>
      <c r="T38" t="str">
        <f>IF(P38=0,"",IF(S38&lt;3,COUNTIF(S$7:S38,"&lt;3"),0))</f>
        <v/>
      </c>
      <c r="U38" t="str">
        <f t="shared" si="3"/>
        <v/>
      </c>
    </row>
    <row r="39" spans="1:21" x14ac:dyDescent="0.35">
      <c r="A39" s="45"/>
      <c r="B39" s="21"/>
      <c r="C39" s="21" t="str">
        <f>_xlfn.XLOOKUP(A39,Admin!$A$2:$A$601,Admin!$D$2:$D$601,"",0)</f>
        <v/>
      </c>
      <c r="D39" s="21" t="str">
        <f>_xlfn.XLOOKUP(A39,Admin!$A$2:$A$601,Admin!$E$2:$E$601,"",0)</f>
        <v/>
      </c>
      <c r="E39" s="83"/>
      <c r="F39" s="21"/>
      <c r="G39" t="str">
        <f>_xlfn.XLOOKUP(A39,Admin!$A$2:$A$601,Admin!$F$2:$F$601,"",0)</f>
        <v/>
      </c>
      <c r="H39">
        <f>COUNTIF(G$7:G39,G39)</f>
        <v>10</v>
      </c>
      <c r="I39" t="str">
        <f>IF(E39=0,"",IF(H39&lt;3,COUNTIF(H$7:H39,"&lt;3"),0))</f>
        <v/>
      </c>
      <c r="J39" t="str">
        <f t="shared" si="1"/>
        <v/>
      </c>
      <c r="L39" s="45"/>
      <c r="M39" s="21"/>
      <c r="N39" s="21" t="str">
        <f>_xlfn.XLOOKUP(L39,Admin!$A$2:$A$601,Admin!$D$2:$D$601,"",0)</f>
        <v/>
      </c>
      <c r="O39" s="21" t="str">
        <f>_xlfn.XLOOKUP(L39,Admin!$A$2:$A$601,Admin!$E$2:$E$601,"",0)</f>
        <v/>
      </c>
      <c r="P39" s="83"/>
      <c r="Q39" s="21"/>
      <c r="R39" t="str">
        <f>_xlfn.XLOOKUP(L39,Admin!$A$2:$A$601,Admin!$F$2:$F$601,"",0)</f>
        <v/>
      </c>
      <c r="S39">
        <f>COUNTIF(R$7:R39,R39)</f>
        <v>19</v>
      </c>
      <c r="T39" t="str">
        <f>IF(P39=0,"",IF(S39&lt;3,COUNTIF(S$7:S39,"&lt;3"),0))</f>
        <v/>
      </c>
      <c r="U39" t="str">
        <f t="shared" si="3"/>
        <v/>
      </c>
    </row>
    <row r="40" spans="1:21" x14ac:dyDescent="0.35">
      <c r="A40" s="45"/>
      <c r="B40" s="21"/>
      <c r="C40" s="21" t="str">
        <f>_xlfn.XLOOKUP(A40,Admin!$A$2:$A$601,Admin!$D$2:$D$601,"",0)</f>
        <v/>
      </c>
      <c r="D40" s="21" t="str">
        <f>_xlfn.XLOOKUP(A40,Admin!$A$2:$A$601,Admin!$E$2:$E$601,"",0)</f>
        <v/>
      </c>
      <c r="E40" s="83"/>
      <c r="F40" s="21"/>
      <c r="G40" t="str">
        <f>_xlfn.XLOOKUP(A40,Admin!$A$2:$A$601,Admin!$F$2:$F$601,"",0)</f>
        <v/>
      </c>
      <c r="H40">
        <f>COUNTIF(G$7:G40,G40)</f>
        <v>11</v>
      </c>
      <c r="I40" t="str">
        <f>IF(E40=0,"",IF(H40&lt;3,COUNTIF(H$7:H40,"&lt;3"),0))</f>
        <v/>
      </c>
      <c r="J40" t="str">
        <f t="shared" si="1"/>
        <v/>
      </c>
      <c r="L40" s="45"/>
      <c r="M40" s="21"/>
      <c r="N40" s="21" t="str">
        <f>_xlfn.XLOOKUP(L40,Admin!$A$2:$A$601,Admin!$D$2:$D$601,"",0)</f>
        <v/>
      </c>
      <c r="O40" s="21" t="str">
        <f>_xlfn.XLOOKUP(L40,Admin!$A$2:$A$601,Admin!$E$2:$E$601,"",0)</f>
        <v/>
      </c>
      <c r="P40" s="83"/>
      <c r="Q40" s="21"/>
      <c r="R40" t="str">
        <f>_xlfn.XLOOKUP(L40,Admin!$A$2:$A$601,Admin!$F$2:$F$601,"",0)</f>
        <v/>
      </c>
      <c r="S40">
        <f>COUNTIF(R$7:R40,R40)</f>
        <v>20</v>
      </c>
      <c r="T40" t="str">
        <f>IF(P40=0,"",IF(S40&lt;3,COUNTIF(S$7:S40,"&lt;3"),0))</f>
        <v/>
      </c>
      <c r="U40" t="str">
        <f t="shared" si="3"/>
        <v/>
      </c>
    </row>
    <row r="41" spans="1:21" x14ac:dyDescent="0.35">
      <c r="A41" s="45"/>
      <c r="B41" s="21"/>
      <c r="C41" s="21" t="str">
        <f>_xlfn.XLOOKUP(A41,Admin!$A$2:$A$601,Admin!$D$2:$D$601,"",0)</f>
        <v/>
      </c>
      <c r="D41" s="21" t="str">
        <f>_xlfn.XLOOKUP(A41,Admin!$A$2:$A$601,Admin!$E$2:$E$601,"",0)</f>
        <v/>
      </c>
      <c r="E41" s="83"/>
      <c r="F41" s="21"/>
      <c r="G41" t="str">
        <f>_xlfn.XLOOKUP(A41,Admin!$A$2:$A$601,Admin!$F$2:$F$601,"",0)</f>
        <v/>
      </c>
      <c r="H41">
        <f>COUNTIF(G$7:G41,G41)</f>
        <v>12</v>
      </c>
      <c r="I41" t="str">
        <f>IF(E41=0,"",IF(H41&lt;3,COUNTIF(H$7:H41,"&lt;3"),0))</f>
        <v/>
      </c>
      <c r="J41" t="str">
        <f t="shared" si="1"/>
        <v/>
      </c>
      <c r="L41" s="45"/>
      <c r="M41" s="21"/>
      <c r="N41" s="21" t="str">
        <f>_xlfn.XLOOKUP(L41,Admin!$A$2:$A$601,Admin!$D$2:$D$601,"",0)</f>
        <v/>
      </c>
      <c r="O41" s="21" t="str">
        <f>_xlfn.XLOOKUP(L41,Admin!$A$2:$A$601,Admin!$E$2:$E$601,"",0)</f>
        <v/>
      </c>
      <c r="P41" s="83"/>
      <c r="Q41" s="21"/>
      <c r="R41" t="str">
        <f>_xlfn.XLOOKUP(L41,Admin!$A$2:$A$601,Admin!$F$2:$F$601,"",0)</f>
        <v/>
      </c>
      <c r="S41">
        <f>COUNTIF(R$7:R41,R41)</f>
        <v>21</v>
      </c>
      <c r="T41" t="str">
        <f>IF(P41=0,"",IF(S41&lt;3,COUNTIF(S$7:S41,"&lt;3"),0))</f>
        <v/>
      </c>
      <c r="U41" t="str">
        <f t="shared" si="3"/>
        <v/>
      </c>
    </row>
    <row r="42" spans="1:21" x14ac:dyDescent="0.35">
      <c r="A42" s="45"/>
      <c r="B42" s="21"/>
      <c r="C42" s="21" t="str">
        <f>_xlfn.XLOOKUP(A42,Admin!$A$2:$A$601,Admin!$D$2:$D$601,"",0)</f>
        <v/>
      </c>
      <c r="D42" s="21" t="str">
        <f>_xlfn.XLOOKUP(A42,Admin!$A$2:$A$601,Admin!$E$2:$E$601,"",0)</f>
        <v/>
      </c>
      <c r="E42" s="83"/>
      <c r="F42" s="21"/>
      <c r="G42" t="str">
        <f>_xlfn.XLOOKUP(A42,Admin!$A$2:$A$601,Admin!$F$2:$F$601,"",0)</f>
        <v/>
      </c>
      <c r="H42">
        <f>COUNTIF(G$7:G42,G42)</f>
        <v>13</v>
      </c>
      <c r="I42" t="str">
        <f>IF(E42=0,"",IF(H42&lt;3,COUNTIF(H$7:H42,"&lt;3"),0))</f>
        <v/>
      </c>
      <c r="J42" t="str">
        <f t="shared" si="1"/>
        <v/>
      </c>
      <c r="L42" s="45"/>
      <c r="M42" s="21"/>
      <c r="N42" s="21" t="str">
        <f>_xlfn.XLOOKUP(L42,Admin!$A$2:$A$601,Admin!$D$2:$D$601,"",0)</f>
        <v/>
      </c>
      <c r="O42" s="21" t="str">
        <f>_xlfn.XLOOKUP(L42,Admin!$A$2:$A$601,Admin!$E$2:$E$601,"",0)</f>
        <v/>
      </c>
      <c r="P42" s="83"/>
      <c r="Q42" s="21"/>
      <c r="R42" t="str">
        <f>_xlfn.XLOOKUP(L42,Admin!$A$2:$A$601,Admin!$F$2:$F$601,"",0)</f>
        <v/>
      </c>
      <c r="S42">
        <f>COUNTIF(R$7:R42,R42)</f>
        <v>22</v>
      </c>
      <c r="T42" t="str">
        <f>IF(P42=0,"",IF(S42&lt;3,COUNTIF(S$7:S42,"&lt;3"),0))</f>
        <v/>
      </c>
      <c r="U42" t="str">
        <f t="shared" si="3"/>
        <v/>
      </c>
    </row>
    <row r="43" spans="1:21" x14ac:dyDescent="0.35">
      <c r="A43" s="45"/>
      <c r="B43" s="21"/>
      <c r="C43" s="21" t="str">
        <f>_xlfn.XLOOKUP(A43,Admin!$A$2:$A$601,Admin!$D$2:$D$601,"",0)</f>
        <v/>
      </c>
      <c r="D43" s="21" t="str">
        <f>_xlfn.XLOOKUP(A43,Admin!$A$2:$A$601,Admin!$E$2:$E$601,"",0)</f>
        <v/>
      </c>
      <c r="E43" s="83"/>
      <c r="F43" s="21"/>
      <c r="G43" t="str">
        <f>_xlfn.XLOOKUP(A43,Admin!$A$2:$A$601,Admin!$F$2:$F$601,"",0)</f>
        <v/>
      </c>
      <c r="H43">
        <f>COUNTIF(G$7:G43,G43)</f>
        <v>14</v>
      </c>
      <c r="I43" t="str">
        <f>IF(E43=0,"",IF(H43&lt;3,COUNTIF(H$7:H43,"&lt;3"),0))</f>
        <v/>
      </c>
      <c r="J43" t="str">
        <f t="shared" si="1"/>
        <v/>
      </c>
      <c r="L43" s="45"/>
      <c r="M43" s="21"/>
      <c r="N43" s="21" t="str">
        <f>_xlfn.XLOOKUP(L43,Admin!$A$2:$A$601,Admin!$D$2:$D$601,"",0)</f>
        <v/>
      </c>
      <c r="O43" s="21" t="str">
        <f>_xlfn.XLOOKUP(L43,Admin!$A$2:$A$601,Admin!$E$2:$E$601,"",0)</f>
        <v/>
      </c>
      <c r="P43" s="83"/>
      <c r="Q43" s="21"/>
      <c r="R43" t="str">
        <f>_xlfn.XLOOKUP(L43,Admin!$A$2:$A$601,Admin!$F$2:$F$601,"",0)</f>
        <v/>
      </c>
      <c r="S43">
        <f>COUNTIF(R$7:R43,R43)</f>
        <v>23</v>
      </c>
      <c r="T43" t="str">
        <f>IF(P43=0,"",IF(S43&lt;3,COUNTIF(S$7:S43,"&lt;3"),0))</f>
        <v/>
      </c>
      <c r="U43" t="str">
        <f t="shared" si="3"/>
        <v/>
      </c>
    </row>
    <row r="44" spans="1:21" x14ac:dyDescent="0.35">
      <c r="A44" s="45"/>
      <c r="B44" s="21"/>
      <c r="C44" s="21" t="str">
        <f>_xlfn.XLOOKUP(A44,Admin!$A$2:$A$601,Admin!$D$2:$D$601,"",0)</f>
        <v/>
      </c>
      <c r="D44" s="21" t="str">
        <f>_xlfn.XLOOKUP(A44,Admin!$A$2:$A$601,Admin!$E$2:$E$601,"",0)</f>
        <v/>
      </c>
      <c r="E44" s="83"/>
      <c r="F44" s="21"/>
      <c r="G44" t="str">
        <f>_xlfn.XLOOKUP(A44,Admin!$A$2:$A$601,Admin!$F$2:$F$601,"",0)</f>
        <v/>
      </c>
      <c r="H44">
        <f>COUNTIF(G$7:G44,G44)</f>
        <v>15</v>
      </c>
      <c r="I44" t="str">
        <f>IF(E44=0,"",IF(H44&lt;3,COUNTIF(H$7:H44,"&lt;3"),0))</f>
        <v/>
      </c>
      <c r="J44" t="str">
        <f t="shared" si="1"/>
        <v/>
      </c>
      <c r="L44" s="45"/>
      <c r="M44" s="21"/>
      <c r="N44" s="21" t="str">
        <f>_xlfn.XLOOKUP(L44,Admin!$A$2:$A$601,Admin!$D$2:$D$601,"",0)</f>
        <v/>
      </c>
      <c r="O44" s="21" t="str">
        <f>_xlfn.XLOOKUP(L44,Admin!$A$2:$A$601,Admin!$E$2:$E$601,"",0)</f>
        <v/>
      </c>
      <c r="P44" s="83"/>
      <c r="Q44" s="21"/>
      <c r="R44" t="str">
        <f>_xlfn.XLOOKUP(L44,Admin!$A$2:$A$601,Admin!$F$2:$F$601,"",0)</f>
        <v/>
      </c>
      <c r="S44">
        <f>COUNTIF(R$7:R44,R44)</f>
        <v>24</v>
      </c>
      <c r="T44" t="str">
        <f>IF(P44=0,"",IF(S44&lt;3,COUNTIF(S$7:S44,"&lt;3"),0))</f>
        <v/>
      </c>
      <c r="U44" t="str">
        <f t="shared" si="3"/>
        <v/>
      </c>
    </row>
    <row r="45" spans="1:21" x14ac:dyDescent="0.35">
      <c r="A45" s="45"/>
      <c r="B45" s="21"/>
      <c r="C45" s="21" t="str">
        <f>_xlfn.XLOOKUP(A45,Admin!$A$2:$A$601,Admin!$D$2:$D$601,"",0)</f>
        <v/>
      </c>
      <c r="D45" s="21" t="str">
        <f>_xlfn.XLOOKUP(A45,Admin!$A$2:$A$601,Admin!$E$2:$E$601,"",0)</f>
        <v/>
      </c>
      <c r="E45" s="83"/>
      <c r="F45" s="21"/>
      <c r="G45" t="str">
        <f>_xlfn.XLOOKUP(A45,Admin!$A$2:$A$601,Admin!$F$2:$F$601,"",0)</f>
        <v/>
      </c>
      <c r="H45">
        <f>COUNTIF(G$7:G45,G45)</f>
        <v>16</v>
      </c>
      <c r="I45" t="str">
        <f>IF(E45=0,"",IF(H45&lt;3,COUNTIF(H$7:H45,"&lt;3"),0))</f>
        <v/>
      </c>
      <c r="J45" t="str">
        <f t="shared" si="1"/>
        <v/>
      </c>
      <c r="L45" s="45"/>
      <c r="M45" s="21"/>
      <c r="N45" s="21" t="str">
        <f>_xlfn.XLOOKUP(L45,Admin!$A$2:$A$601,Admin!$D$2:$D$601,"",0)</f>
        <v/>
      </c>
      <c r="O45" s="21" t="str">
        <f>_xlfn.XLOOKUP(L45,Admin!$A$2:$A$601,Admin!$E$2:$E$601,"",0)</f>
        <v/>
      </c>
      <c r="P45" s="83"/>
      <c r="Q45" s="21"/>
      <c r="R45" t="str">
        <f>_xlfn.XLOOKUP(L45,Admin!$A$2:$A$601,Admin!$F$2:$F$601,"",0)</f>
        <v/>
      </c>
      <c r="S45">
        <f>COUNTIF(R$7:R45,R45)</f>
        <v>25</v>
      </c>
      <c r="T45" t="str">
        <f>IF(P45=0,"",IF(S45&lt;3,COUNTIF(S$7:S45,"&lt;3"),0))</f>
        <v/>
      </c>
      <c r="U45" t="str">
        <f t="shared" si="3"/>
        <v/>
      </c>
    </row>
    <row r="46" spans="1:21" x14ac:dyDescent="0.35">
      <c r="A46" s="45"/>
      <c r="B46" s="21"/>
      <c r="C46" s="21" t="str">
        <f>_xlfn.XLOOKUP(A46,Admin!$A$2:$A$601,Admin!$D$2:$D$601,"",0)</f>
        <v/>
      </c>
      <c r="D46" s="21" t="str">
        <f>_xlfn.XLOOKUP(A46,Admin!$A$2:$A$601,Admin!$E$2:$E$601,"",0)</f>
        <v/>
      </c>
      <c r="E46" s="83"/>
      <c r="F46" s="21"/>
      <c r="G46" t="str">
        <f>_xlfn.XLOOKUP(A46,Admin!$A$2:$A$601,Admin!$F$2:$F$601,"",0)</f>
        <v/>
      </c>
      <c r="H46">
        <f>COUNTIF(G$7:G46,G46)</f>
        <v>17</v>
      </c>
      <c r="I46" t="str">
        <f>IF(E46=0,"",IF(H46&lt;3,COUNTIF(H$7:H46,"&lt;3"),0))</f>
        <v/>
      </c>
      <c r="J46" t="str">
        <f t="shared" si="1"/>
        <v/>
      </c>
      <c r="L46" s="45"/>
      <c r="M46" s="21"/>
      <c r="N46" s="21" t="str">
        <f>_xlfn.XLOOKUP(L46,Admin!$A$2:$A$601,Admin!$D$2:$D$601,"",0)</f>
        <v/>
      </c>
      <c r="O46" s="21" t="str">
        <f>_xlfn.XLOOKUP(L46,Admin!$A$2:$A$601,Admin!$E$2:$E$601,"",0)</f>
        <v/>
      </c>
      <c r="P46" s="83"/>
      <c r="Q46" s="21"/>
      <c r="R46" t="str">
        <f>_xlfn.XLOOKUP(L46,Admin!$A$2:$A$601,Admin!$F$2:$F$601,"",0)</f>
        <v/>
      </c>
      <c r="S46">
        <f>COUNTIF(R$7:R46,R46)</f>
        <v>26</v>
      </c>
      <c r="T46" t="str">
        <f>IF(P46=0,"",IF(S46&lt;3,COUNTIF(S$7:S46,"&lt;3"),0))</f>
        <v/>
      </c>
      <c r="U46" t="str">
        <f t="shared" si="3"/>
        <v/>
      </c>
    </row>
    <row r="47" spans="1:21" x14ac:dyDescent="0.35">
      <c r="A47" s="45"/>
      <c r="B47" s="21"/>
      <c r="C47" s="21" t="str">
        <f>_xlfn.XLOOKUP(A47,Admin!$A$2:$A$601,Admin!$D$2:$D$601,"",0)</f>
        <v/>
      </c>
      <c r="D47" s="21" t="str">
        <f>_xlfn.XLOOKUP(A47,Admin!$A$2:$A$601,Admin!$E$2:$E$601,"",0)</f>
        <v/>
      </c>
      <c r="E47" s="83"/>
      <c r="F47" s="21"/>
      <c r="G47" t="str">
        <f>_xlfn.XLOOKUP(A47,Admin!$A$2:$A$601,Admin!$F$2:$F$601,"",0)</f>
        <v/>
      </c>
      <c r="H47">
        <f>COUNTIF(G$7:G47,G47)</f>
        <v>18</v>
      </c>
      <c r="I47" t="str">
        <f>IF(E47=0,"",IF(H47&lt;3,COUNTIF(H$7:H47,"&lt;3"),0))</f>
        <v/>
      </c>
      <c r="J47" t="str">
        <f t="shared" si="1"/>
        <v/>
      </c>
      <c r="L47" s="45"/>
      <c r="M47" s="21"/>
      <c r="N47" s="21" t="str">
        <f>_xlfn.XLOOKUP(L47,Admin!$A$2:$A$601,Admin!$D$2:$D$601,"",0)</f>
        <v/>
      </c>
      <c r="O47" s="21" t="str">
        <f>_xlfn.XLOOKUP(L47,Admin!$A$2:$A$601,Admin!$E$2:$E$601,"",0)</f>
        <v/>
      </c>
      <c r="P47" s="83"/>
      <c r="Q47" s="21"/>
      <c r="R47" t="str">
        <f>_xlfn.XLOOKUP(L47,Admin!$A$2:$A$601,Admin!$F$2:$F$601,"",0)</f>
        <v/>
      </c>
      <c r="S47">
        <f>COUNTIF(R$7:R47,R47)</f>
        <v>27</v>
      </c>
      <c r="T47" t="str">
        <f>IF(P47=0,"",IF(S47&lt;3,COUNTIF(S$7:S47,"&lt;3"),0))</f>
        <v/>
      </c>
      <c r="U47" t="str">
        <f t="shared" si="3"/>
        <v/>
      </c>
    </row>
    <row r="48" spans="1:21" x14ac:dyDescent="0.35">
      <c r="A48" s="45"/>
      <c r="B48" s="21"/>
      <c r="C48" s="21" t="str">
        <f>_xlfn.XLOOKUP(A48,Admin!$A$2:$A$601,Admin!$D$2:$D$601,"",0)</f>
        <v/>
      </c>
      <c r="D48" s="21" t="str">
        <f>_xlfn.XLOOKUP(A48,Admin!$A$2:$A$601,Admin!$E$2:$E$601,"",0)</f>
        <v/>
      </c>
      <c r="E48" s="83"/>
      <c r="F48" s="21"/>
      <c r="G48" t="str">
        <f>_xlfn.XLOOKUP(A48,Admin!$A$2:$A$601,Admin!$F$2:$F$601,"",0)</f>
        <v/>
      </c>
      <c r="H48">
        <f>COUNTIF(G$7:G48,G48)</f>
        <v>19</v>
      </c>
      <c r="I48" t="str">
        <f>IF(E48=0,"",IF(H48&lt;3,COUNTIF(H$7:H48,"&lt;3"),0))</f>
        <v/>
      </c>
      <c r="J48" t="str">
        <f t="shared" si="1"/>
        <v/>
      </c>
      <c r="L48" s="45"/>
      <c r="M48" s="21"/>
      <c r="N48" s="21" t="str">
        <f>_xlfn.XLOOKUP(L48,Admin!$A$2:$A$601,Admin!$D$2:$D$601,"",0)</f>
        <v/>
      </c>
      <c r="O48" s="21" t="str">
        <f>_xlfn.XLOOKUP(L48,Admin!$A$2:$A$601,Admin!$E$2:$E$601,"",0)</f>
        <v/>
      </c>
      <c r="P48" s="83"/>
      <c r="Q48" s="21"/>
      <c r="R48" t="str">
        <f>_xlfn.XLOOKUP(L48,Admin!$A$2:$A$601,Admin!$F$2:$F$601,"",0)</f>
        <v/>
      </c>
      <c r="S48">
        <f>COUNTIF(R$7:R48,R48)</f>
        <v>28</v>
      </c>
      <c r="T48" t="str">
        <f>IF(P48=0,"",IF(S48&lt;3,COUNTIF(S$7:S48,"&lt;3"),0))</f>
        <v/>
      </c>
      <c r="U48" t="str">
        <f t="shared" si="3"/>
        <v/>
      </c>
    </row>
    <row r="49" spans="1:21" x14ac:dyDescent="0.35">
      <c r="A49" s="45"/>
      <c r="B49" s="21"/>
      <c r="C49" s="21" t="str">
        <f>_xlfn.XLOOKUP(A49,Admin!$A$2:$A$601,Admin!$D$2:$D$601,"",0)</f>
        <v/>
      </c>
      <c r="D49" s="21" t="str">
        <f>_xlfn.XLOOKUP(A49,Admin!$A$2:$A$601,Admin!$E$2:$E$601,"",0)</f>
        <v/>
      </c>
      <c r="E49" s="83"/>
      <c r="F49" s="21"/>
      <c r="G49" t="str">
        <f>_xlfn.XLOOKUP(A49,Admin!$A$2:$A$601,Admin!$F$2:$F$601,"",0)</f>
        <v/>
      </c>
      <c r="H49">
        <f>COUNTIF(G$7:G49,G49)</f>
        <v>20</v>
      </c>
      <c r="I49" t="str">
        <f>IF(E49=0,"",IF(H49&lt;3,COUNTIF(H$7:H49,"&lt;3"),0))</f>
        <v/>
      </c>
      <c r="J49" t="str">
        <f t="shared" si="1"/>
        <v/>
      </c>
      <c r="L49" s="45"/>
      <c r="M49" s="21"/>
      <c r="N49" s="21" t="str">
        <f>_xlfn.XLOOKUP(L49,Admin!$A$2:$A$601,Admin!$D$2:$D$601,"",0)</f>
        <v/>
      </c>
      <c r="O49" s="21" t="str">
        <f>_xlfn.XLOOKUP(L49,Admin!$A$2:$A$601,Admin!$E$2:$E$601,"",0)</f>
        <v/>
      </c>
      <c r="P49" s="83"/>
      <c r="Q49" s="21"/>
      <c r="R49" t="str">
        <f>_xlfn.XLOOKUP(L49,Admin!$A$2:$A$601,Admin!$F$2:$F$601,"",0)</f>
        <v/>
      </c>
      <c r="S49">
        <f>COUNTIF(R$7:R49,R49)</f>
        <v>29</v>
      </c>
      <c r="T49" t="str">
        <f>IF(P49=0,"",IF(S49&lt;3,COUNTIF(S$7:S49,"&lt;3"),0))</f>
        <v/>
      </c>
      <c r="U49" t="str">
        <f t="shared" si="3"/>
        <v/>
      </c>
    </row>
    <row r="50" spans="1:21" x14ac:dyDescent="0.35">
      <c r="A50" s="45"/>
      <c r="B50" s="21"/>
      <c r="C50" s="21" t="str">
        <f>_xlfn.XLOOKUP(A50,Admin!$A$2:$A$601,Admin!$D$2:$D$601,"",0)</f>
        <v/>
      </c>
      <c r="D50" s="21" t="str">
        <f>_xlfn.XLOOKUP(A50,Admin!$A$2:$A$601,Admin!$E$2:$E$601,"",0)</f>
        <v/>
      </c>
      <c r="E50" s="83"/>
      <c r="F50" s="21"/>
      <c r="G50" t="str">
        <f>_xlfn.XLOOKUP(A50,Admin!$A$2:$A$601,Admin!$F$2:$F$601,"",0)</f>
        <v/>
      </c>
      <c r="H50">
        <f>COUNTIF(G$7:G50,G50)</f>
        <v>21</v>
      </c>
      <c r="I50" t="str">
        <f>IF(E50=0,"",IF(H50&lt;3,COUNTIF(H$7:H50,"&lt;3"),0))</f>
        <v/>
      </c>
      <c r="J50" t="str">
        <f t="shared" si="1"/>
        <v/>
      </c>
      <c r="L50" s="45"/>
      <c r="M50" s="21"/>
      <c r="N50" s="21" t="str">
        <f>_xlfn.XLOOKUP(L50,Admin!$A$2:$A$601,Admin!$D$2:$D$601,"",0)</f>
        <v/>
      </c>
      <c r="O50" s="21" t="str">
        <f>_xlfn.XLOOKUP(L50,Admin!$A$2:$A$601,Admin!$E$2:$E$601,"",0)</f>
        <v/>
      </c>
      <c r="P50" s="83"/>
      <c r="Q50" s="21"/>
      <c r="R50" t="str">
        <f>_xlfn.XLOOKUP(L50,Admin!$A$2:$A$601,Admin!$F$2:$F$601,"",0)</f>
        <v/>
      </c>
      <c r="S50">
        <f>COUNTIF(R$7:R50,R50)</f>
        <v>30</v>
      </c>
      <c r="T50" t="str">
        <f>IF(P50=0,"",IF(S50&lt;3,COUNTIF(S$7:S50,"&lt;3"),0))</f>
        <v/>
      </c>
      <c r="U50" t="str">
        <f t="shared" si="3"/>
        <v/>
      </c>
    </row>
  </sheetData>
  <sortState xmlns:xlrd2="http://schemas.microsoft.com/office/spreadsheetml/2017/richdata2" ref="L7:Q50">
    <sortCondition ref="Q7:Q50"/>
  </sortState>
  <mergeCells count="1">
    <mergeCell ref="A1:Q1"/>
  </mergeCells>
  <conditionalFormatting sqref="F7:F33">
    <cfRule type="duplicateValues" dxfId="279" priority="28"/>
  </conditionalFormatting>
  <conditionalFormatting sqref="Q7:Q33">
    <cfRule type="duplicateValues" dxfId="278" priority="27"/>
  </conditionalFormatting>
  <conditionalFormatting sqref="B7:B50">
    <cfRule type="containsBlanks" dxfId="277" priority="15" stopIfTrue="1">
      <formula>LEN(TRIM(B7))=0</formula>
    </cfRule>
    <cfRule type="containsText" dxfId="276" priority="16" operator="containsText" text="U11B">
      <formula>NOT(ISERROR(SEARCH("U11B",B7)))</formula>
    </cfRule>
    <cfRule type="containsText" dxfId="275" priority="17" operator="containsText" text="U13">
      <formula>NOT(ISERROR(SEARCH("U13",B7)))</formula>
    </cfRule>
    <cfRule type="containsText" dxfId="274" priority="18" operator="containsText" text="U15">
      <formula>NOT(ISERROR(SEARCH("U15",B7)))</formula>
    </cfRule>
  </conditionalFormatting>
  <conditionalFormatting sqref="M7:M50">
    <cfRule type="containsBlanks" dxfId="273" priority="11" stopIfTrue="1">
      <formula>LEN(TRIM(M7))=0</formula>
    </cfRule>
    <cfRule type="containsText" dxfId="272" priority="12" operator="containsText" text="U11B">
      <formula>NOT(ISERROR(SEARCH("U11B",M7)))</formula>
    </cfRule>
    <cfRule type="containsText" dxfId="271" priority="13" operator="containsText" text="U13">
      <formula>NOT(ISERROR(SEARCH("U13",M7)))</formula>
    </cfRule>
    <cfRule type="containsText" dxfId="270" priority="14" operator="containsText" text="U15">
      <formula>NOT(ISERROR(SEARCH("U15",M7)))</formula>
    </cfRule>
  </conditionalFormatting>
  <conditionalFormatting sqref="AD7:AD17">
    <cfRule type="duplicateValues" dxfId="269" priority="10"/>
  </conditionalFormatting>
  <conditionalFormatting sqref="Z7:Z17">
    <cfRule type="containsBlanks" dxfId="268" priority="6" stopIfTrue="1">
      <formula>LEN(TRIM(Z7))=0</formula>
    </cfRule>
    <cfRule type="containsText" dxfId="267" priority="7" operator="containsText" text="U11B">
      <formula>NOT(ISERROR(SEARCH("U11B",Z7)))</formula>
    </cfRule>
    <cfRule type="containsText" dxfId="266" priority="8" operator="containsText" text="U13">
      <formula>NOT(ISERROR(SEARCH("U13",Z7)))</formula>
    </cfRule>
    <cfRule type="containsText" dxfId="265" priority="9" operator="containsText" text="U15">
      <formula>NOT(ISERROR(SEARCH("U15",Z7)))</formula>
    </cfRule>
  </conditionalFormatting>
  <conditionalFormatting sqref="AQ7:AQ14">
    <cfRule type="duplicateValues" dxfId="264" priority="5"/>
  </conditionalFormatting>
  <conditionalFormatting sqref="AM7:AM14">
    <cfRule type="containsBlanks" dxfId="263" priority="1" stopIfTrue="1">
      <formula>LEN(TRIM(AM7))=0</formula>
    </cfRule>
    <cfRule type="containsText" dxfId="262" priority="2" operator="containsText" text="U11B">
      <formula>NOT(ISERROR(SEARCH("U11B",AM7)))</formula>
    </cfRule>
    <cfRule type="containsText" dxfId="261" priority="3" operator="containsText" text="U13">
      <formula>NOT(ISERROR(SEARCH("U13",AM7)))</formula>
    </cfRule>
    <cfRule type="containsText" dxfId="260" priority="4" operator="containsText" text="U15">
      <formula>NOT(ISERROR(SEARCH("U15",AM7)))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sortu11gtr">
                <anchor moveWithCells="1" sizeWithCells="1">
                  <from>
                    <xdr:col>2</xdr:col>
                    <xdr:colOff>1225550</xdr:colOff>
                    <xdr:row>0</xdr:row>
                    <xdr:rowOff>57150</xdr:rowOff>
                  </from>
                  <to>
                    <xdr:col>3</xdr:col>
                    <xdr:colOff>1409700</xdr:colOff>
                    <xdr:row>0</xdr:row>
                    <xdr:rowOff>349250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8BAF-56B1-492D-AEE5-E6D13396F4BF}">
  <sheetPr codeName="Sheet11">
    <tabColor rgb="FF5DD5FF"/>
  </sheetPr>
  <dimension ref="A1:AS50"/>
  <sheetViews>
    <sheetView workbookViewId="0">
      <selection activeCell="A11" sqref="A11"/>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7.453125" customWidth="1"/>
    <col min="7" max="7" width="4.90625" hidden="1" customWidth="1"/>
    <col min="8" max="9" width="2.81640625" hidden="1" customWidth="1"/>
    <col min="10" max="10" width="5.90625" customWidth="1"/>
    <col min="11" max="13" width="8.81640625" customWidth="1"/>
    <col min="14" max="14" width="21.81640625" customWidth="1"/>
    <col min="15" max="15" width="25.26953125" customWidth="1"/>
    <col min="16" max="16" width="8.81640625" style="99" customWidth="1"/>
    <col min="17" max="17" width="7.453125" customWidth="1"/>
    <col min="18" max="18" width="4.90625" hidden="1" customWidth="1"/>
    <col min="19" max="19" width="2.81640625" hidden="1" customWidth="1"/>
    <col min="20" max="20" width="1.81640625" hidden="1" customWidth="1"/>
    <col min="21" max="21" width="5.90625" customWidth="1"/>
    <col min="22" max="23" width="8.81640625" customWidth="1"/>
    <col min="24" max="24" width="9" customWidth="1"/>
    <col min="25" max="26" width="17.7265625" customWidth="1"/>
    <col min="27" max="27" width="8.81640625" style="99" customWidth="1"/>
    <col min="28" max="28" width="7.453125" customWidth="1"/>
    <col min="29" max="29" width="4.90625" hidden="1" customWidth="1"/>
    <col min="30" max="30" width="2.81640625" hidden="1" customWidth="1"/>
    <col min="31" max="31" width="1.81640625" hidden="1" customWidth="1"/>
    <col min="32" max="32" width="5.90625" bestFit="1" customWidth="1"/>
  </cols>
  <sheetData>
    <row r="1" spans="1:45" ht="31" x14ac:dyDescent="0.7">
      <c r="A1" s="154" t="s">
        <v>552</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53"/>
      <c r="AD1" s="53"/>
      <c r="AE1" s="53"/>
      <c r="AF1" s="53"/>
    </row>
    <row r="3" spans="1:45" ht="21" x14ac:dyDescent="0.5">
      <c r="A3" s="46" t="s">
        <v>41</v>
      </c>
      <c r="B3" s="46"/>
      <c r="C3" s="49" t="s">
        <v>48</v>
      </c>
      <c r="D3" s="46"/>
      <c r="E3" s="115"/>
      <c r="F3" s="46"/>
      <c r="G3" s="46"/>
      <c r="H3" s="46"/>
      <c r="I3" s="46"/>
      <c r="J3" s="46"/>
      <c r="L3" s="44" t="s">
        <v>45</v>
      </c>
      <c r="M3" s="44"/>
      <c r="N3" s="50" t="s">
        <v>49</v>
      </c>
      <c r="O3" s="44"/>
      <c r="P3" s="116"/>
      <c r="Q3" s="44"/>
      <c r="R3" s="44"/>
      <c r="S3" s="44"/>
      <c r="T3" s="44"/>
      <c r="U3" s="44"/>
      <c r="W3" s="47" t="s">
        <v>45</v>
      </c>
      <c r="X3" s="47"/>
      <c r="Y3" s="51" t="s">
        <v>50</v>
      </c>
      <c r="Z3" s="47"/>
      <c r="AA3" s="100"/>
      <c r="AB3" s="47"/>
      <c r="AC3" s="47"/>
      <c r="AD3" s="47"/>
      <c r="AE3" s="47"/>
      <c r="AF3" s="47"/>
      <c r="AJ3" s="46" t="s">
        <v>41</v>
      </c>
      <c r="AK3" s="46"/>
      <c r="AL3" s="49" t="s">
        <v>529</v>
      </c>
      <c r="AM3" s="46"/>
      <c r="AN3" s="115"/>
      <c r="AO3" s="46"/>
      <c r="AP3" s="46"/>
      <c r="AQ3" s="46"/>
      <c r="AR3" s="46"/>
      <c r="AS3" s="46"/>
    </row>
    <row r="4" spans="1:45" x14ac:dyDescent="0.35">
      <c r="A4" s="46"/>
      <c r="B4" s="46"/>
      <c r="C4" s="46"/>
      <c r="D4" s="46"/>
      <c r="E4" s="115"/>
      <c r="F4" s="46"/>
      <c r="G4" s="46"/>
      <c r="H4" s="46"/>
      <c r="I4" s="46"/>
      <c r="J4" s="46"/>
      <c r="L4" s="44"/>
      <c r="M4" s="44"/>
      <c r="N4" s="44"/>
      <c r="O4" s="44"/>
      <c r="P4" s="116"/>
      <c r="Q4" s="44"/>
      <c r="R4" s="44"/>
      <c r="S4" s="44"/>
      <c r="T4" s="44"/>
      <c r="U4" s="44"/>
      <c r="W4" s="47"/>
      <c r="X4" s="47"/>
      <c r="Y4" s="47"/>
      <c r="Z4" s="47"/>
      <c r="AA4" s="100"/>
      <c r="AB4" s="47"/>
      <c r="AC4" s="47"/>
      <c r="AD4" s="47"/>
      <c r="AE4" s="47"/>
      <c r="AF4" s="47"/>
      <c r="AJ4" s="46"/>
      <c r="AK4" s="46"/>
      <c r="AL4" s="46"/>
      <c r="AM4" s="46"/>
      <c r="AN4" s="115"/>
      <c r="AO4" s="46"/>
      <c r="AP4" s="46"/>
      <c r="AQ4" s="46"/>
      <c r="AR4" s="46"/>
      <c r="AS4" s="46"/>
    </row>
    <row r="5" spans="1:45" x14ac:dyDescent="0.35">
      <c r="A5" s="46" t="s">
        <v>42</v>
      </c>
      <c r="B5" s="46"/>
      <c r="C5" s="46"/>
      <c r="D5" s="46"/>
      <c r="E5" s="115"/>
      <c r="F5" s="46"/>
      <c r="G5" s="46"/>
      <c r="H5" s="46"/>
      <c r="I5" s="46"/>
      <c r="J5" s="46"/>
      <c r="L5" s="44" t="s">
        <v>42</v>
      </c>
      <c r="M5" s="44"/>
      <c r="N5" s="44"/>
      <c r="O5" s="44"/>
      <c r="P5" s="116"/>
      <c r="Q5" s="44"/>
      <c r="R5" s="44"/>
      <c r="S5" s="44"/>
      <c r="T5" s="44"/>
      <c r="U5" s="44"/>
      <c r="W5" s="47" t="s">
        <v>42</v>
      </c>
      <c r="X5" s="47"/>
      <c r="Y5" s="47"/>
      <c r="Z5" s="47"/>
      <c r="AA5" s="100"/>
      <c r="AB5" s="47"/>
      <c r="AC5" s="47"/>
      <c r="AD5" s="47"/>
      <c r="AE5" s="47"/>
      <c r="AF5" s="47"/>
      <c r="AJ5" s="46" t="s">
        <v>42</v>
      </c>
      <c r="AK5" s="46"/>
      <c r="AL5" s="46"/>
      <c r="AM5" s="46"/>
      <c r="AN5" s="115"/>
      <c r="AO5" s="46"/>
      <c r="AP5" s="46"/>
      <c r="AQ5" s="46"/>
      <c r="AR5" s="46"/>
      <c r="AS5" s="46"/>
    </row>
    <row r="6" spans="1:45" x14ac:dyDescent="0.35">
      <c r="A6" s="21" t="s">
        <v>29</v>
      </c>
      <c r="B6" s="21" t="s">
        <v>53</v>
      </c>
      <c r="C6" s="21" t="s">
        <v>54</v>
      </c>
      <c r="D6" s="21" t="s">
        <v>55</v>
      </c>
      <c r="E6" s="101" t="s">
        <v>43</v>
      </c>
      <c r="F6" s="21" t="s">
        <v>44</v>
      </c>
      <c r="G6" s="64" t="s">
        <v>22</v>
      </c>
      <c r="H6" s="64"/>
      <c r="I6" s="64"/>
      <c r="J6" s="64" t="s">
        <v>71</v>
      </c>
      <c r="L6" s="21" t="s">
        <v>29</v>
      </c>
      <c r="M6" s="21" t="s">
        <v>53</v>
      </c>
      <c r="N6" s="21" t="s">
        <v>54</v>
      </c>
      <c r="O6" s="21" t="s">
        <v>55</v>
      </c>
      <c r="P6" s="101" t="s">
        <v>43</v>
      </c>
      <c r="Q6" s="21" t="s">
        <v>44</v>
      </c>
      <c r="R6" s="64" t="s">
        <v>72</v>
      </c>
      <c r="S6" s="64"/>
      <c r="T6" s="64"/>
      <c r="U6" s="64" t="s">
        <v>71</v>
      </c>
      <c r="W6" s="21" t="s">
        <v>29</v>
      </c>
      <c r="X6" s="21" t="s">
        <v>53</v>
      </c>
      <c r="Y6" s="21" t="s">
        <v>54</v>
      </c>
      <c r="Z6" s="21" t="s">
        <v>55</v>
      </c>
      <c r="AA6" s="101" t="s">
        <v>43</v>
      </c>
      <c r="AB6" s="21" t="s">
        <v>44</v>
      </c>
      <c r="AC6" s="64" t="s">
        <v>72</v>
      </c>
      <c r="AD6" s="64"/>
      <c r="AE6" s="64"/>
      <c r="AF6" s="64" t="s">
        <v>71</v>
      </c>
      <c r="AJ6" s="21" t="s">
        <v>29</v>
      </c>
      <c r="AK6" s="21" t="s">
        <v>53</v>
      </c>
      <c r="AL6" s="21" t="s">
        <v>54</v>
      </c>
      <c r="AM6" s="21" t="s">
        <v>55</v>
      </c>
      <c r="AN6" s="101" t="s">
        <v>43</v>
      </c>
      <c r="AO6" s="21" t="s">
        <v>44</v>
      </c>
      <c r="AP6" s="64" t="s">
        <v>22</v>
      </c>
      <c r="AQ6" s="64"/>
      <c r="AR6" s="64"/>
      <c r="AS6" s="64" t="s">
        <v>71</v>
      </c>
    </row>
    <row r="7" spans="1:45" x14ac:dyDescent="0.35">
      <c r="A7" s="45">
        <v>346</v>
      </c>
      <c r="B7" s="21" t="str">
        <f>_xlfn.XLOOKUP(A7,Admin!$A$2:$A$601,Admin!$C$2:$C$601,"",0)</f>
        <v>U13B PAC</v>
      </c>
      <c r="C7" s="21" t="str">
        <f>_xlfn.XLOOKUP(A7,Admin!$A$2:$A$601,Admin!$D$2:$D$601,"",0)</f>
        <v>Adam</v>
      </c>
      <c r="D7" s="21" t="str">
        <f>_xlfn.XLOOKUP(A7,Admin!$A$2:$A$601,Admin!$E$2:$E$601,"",0)</f>
        <v>Ewen Matthews</v>
      </c>
      <c r="E7" s="83">
        <v>22.5</v>
      </c>
      <c r="F7" s="21">
        <f t="shared" ref="F7:F50" si="0">IFERROR(RANK(E7,E$7:E$50,1),"")</f>
        <v>1</v>
      </c>
      <c r="G7" t="str">
        <f>_xlfn.XLOOKUP(A7,Admin!$A$2:$A$601,Admin!$F$2:$F$601,"",0)</f>
        <v>PAC</v>
      </c>
      <c r="H7">
        <f>COUNTIF(G$7:G7,G7)</f>
        <v>1</v>
      </c>
      <c r="I7">
        <f>IF(E7=0,"",IF(H7&lt;3,COUNTIF(H$7:H7,"&lt;3"),0))</f>
        <v>1</v>
      </c>
      <c r="J7">
        <f t="shared" ref="J7:J50" si="1">IFERROR(IF(I7&gt;0,VLOOKUP(MIN(F7,I7),scoretb,2,FALSE),""),"")</f>
        <v>12</v>
      </c>
      <c r="L7" s="45">
        <v>451</v>
      </c>
      <c r="M7" s="21" t="str">
        <f>_xlfn.XLOOKUP(L7,Admin!$A$2:$A$601,Admin!$C$2:$C$601,"",0)</f>
        <v>U13B PR</v>
      </c>
      <c r="N7" s="21" t="str">
        <f>_xlfn.XLOOKUP(L7,Admin!$A$2:$A$601,Admin!$D$2:$D$601,"",0)</f>
        <v xml:space="preserve">Finley </v>
      </c>
      <c r="O7" s="21" t="str">
        <f>_xlfn.XLOOKUP(L7,Admin!$A$2:$A$601,Admin!$E$2:$E$601,"",0)</f>
        <v>Woollard</v>
      </c>
      <c r="P7" s="83">
        <v>50.7</v>
      </c>
      <c r="Q7" s="21">
        <f t="shared" ref="Q7:Q44" si="2">IFERROR(RANK(P7,P$7:P$50,1),"")</f>
        <v>1</v>
      </c>
      <c r="R7" t="str">
        <f>_xlfn.XLOOKUP(L7,Admin!$A$2:$A$601,Admin!$F$2:$F$601,"",0)</f>
        <v>PR</v>
      </c>
      <c r="S7">
        <f>COUNTIF(R$7:R7,R7)</f>
        <v>1</v>
      </c>
      <c r="T7">
        <f>IF(P7=0,"",IF(S7&lt;3,COUNTIF(S$7:S7,"&lt;3"),0))</f>
        <v>1</v>
      </c>
      <c r="U7">
        <f t="shared" ref="U7:U50" si="3">IFERROR(IF(T7&gt;0,VLOOKUP(MIN(Q7,T7),scoretb,2,FALSE),""),"")</f>
        <v>12</v>
      </c>
      <c r="W7" s="45"/>
      <c r="X7" s="21" t="str">
        <f>_xlfn.XLOOKUP(W7,Admin!$A$2:$A$601,Admin!$C$2:$C$601,"",0)</f>
        <v/>
      </c>
      <c r="Y7" s="21" t="str">
        <f>_xlfn.XLOOKUP(W7,Admin!$A$2:$A$601,Admin!$D$2:$D$601,"",0)</f>
        <v/>
      </c>
      <c r="Z7" s="21" t="str">
        <f>_xlfn.XLOOKUP(W7,Admin!$A$2:$A$601,Admin!$E$2:$E$601,"",0)</f>
        <v/>
      </c>
      <c r="AA7" s="83"/>
      <c r="AB7" s="21" t="str">
        <f t="shared" ref="AB7:AB50" si="4">IFERROR(RANK(AA7,AA$7:AA$50,1),"")</f>
        <v/>
      </c>
      <c r="AC7" t="str">
        <f>_xlfn.XLOOKUP(W7,Admin!$A$2:$A$601,Admin!$F$2:$F$601,"",0)</f>
        <v/>
      </c>
      <c r="AD7">
        <f>COUNTIF(AC$7:AC7,AC7)</f>
        <v>1</v>
      </c>
      <c r="AE7" t="str">
        <f>IF(AA7=0,"",IF(AD7&lt;3,COUNTIF(AD$7:AD7,"&lt;3"),0))</f>
        <v/>
      </c>
      <c r="AF7" t="str">
        <f t="shared" ref="AF7:AF50" si="5">IFERROR(IF(AE7&gt;0,VLOOKUP(MIN(AB7,AE7),scoretb,2,FALSE),""),"")</f>
        <v/>
      </c>
      <c r="AJ7" s="45">
        <v>346</v>
      </c>
      <c r="AK7" s="21" t="str">
        <f>_xlfn.XLOOKUP(AJ7,Admin!$A$2:$A$601,Admin!$C$2:$C$601,"",0)</f>
        <v>U13B PAC</v>
      </c>
      <c r="AL7" s="21" t="str">
        <f>_xlfn.XLOOKUP(AJ7,Admin!$A$2:$A$601,Admin!$D$2:$D$601,"",0)</f>
        <v>Adam</v>
      </c>
      <c r="AM7" s="21" t="str">
        <f>_xlfn.XLOOKUP(AJ7,Admin!$A$2:$A$601,Admin!$E$2:$E$601,"",0)</f>
        <v>Ewen Matthews</v>
      </c>
      <c r="AN7" s="83">
        <v>22.6</v>
      </c>
      <c r="AO7" s="21">
        <f t="shared" ref="AO7:AO17" si="6">IFERROR(RANK(AN7,AN$7:AN$50,1),"")</f>
        <v>1</v>
      </c>
      <c r="AP7" t="str">
        <f>_xlfn.XLOOKUP(AJ7,Admin!$A$2:$A$601,Admin!$F$2:$F$601,"",0)</f>
        <v>PAC</v>
      </c>
      <c r="AQ7">
        <f>COUNTIF(AP$7:AP7,AP7)</f>
        <v>1</v>
      </c>
      <c r="AR7">
        <f>IF(AN7=0,"",IF(AQ7&lt;3,COUNTIF(AQ$7:AQ7,"&lt;3"),0))</f>
        <v>1</v>
      </c>
      <c r="AS7">
        <f t="shared" ref="AS7:AS17" si="7">IFERROR(IF(AR7&gt;0,VLOOKUP(MIN(AO7,AR7),scoretb,2,FALSE),""),"")</f>
        <v>12</v>
      </c>
    </row>
    <row r="8" spans="1:45" x14ac:dyDescent="0.35">
      <c r="A8" s="45">
        <v>451</v>
      </c>
      <c r="B8" s="21" t="str">
        <f>_xlfn.XLOOKUP(A8,Admin!$A$2:$A$601,Admin!$C$2:$C$601,"",0)</f>
        <v>U13B PR</v>
      </c>
      <c r="C8" s="21" t="str">
        <f>_xlfn.XLOOKUP(A8,Admin!$A$2:$A$601,Admin!$D$2:$D$601,"",0)</f>
        <v xml:space="preserve">Finley </v>
      </c>
      <c r="D8" s="21" t="str">
        <f>_xlfn.XLOOKUP(A8,Admin!$A$2:$A$601,Admin!$E$2:$E$601,"",0)</f>
        <v>Woollard</v>
      </c>
      <c r="E8" s="83">
        <v>23</v>
      </c>
      <c r="F8" s="21">
        <f t="shared" si="0"/>
        <v>2</v>
      </c>
      <c r="G8" t="str">
        <f>_xlfn.XLOOKUP(A8,Admin!$A$2:$A$601,Admin!$F$2:$F$601,"",0)</f>
        <v>PR</v>
      </c>
      <c r="H8">
        <f>COUNTIF(G$7:G8,G8)</f>
        <v>1</v>
      </c>
      <c r="I8">
        <f>IF(E8=0,"",IF(H8&lt;3,COUNTIF(H$7:H8,"&lt;3"),0))</f>
        <v>2</v>
      </c>
      <c r="J8">
        <f t="shared" si="1"/>
        <v>11</v>
      </c>
      <c r="L8" s="45">
        <v>653</v>
      </c>
      <c r="M8" s="21" t="str">
        <f>_xlfn.XLOOKUP(L8,Admin!$A$2:$A$601,Admin!$C$2:$C$601,"",0)</f>
        <v>U13B WAC</v>
      </c>
      <c r="N8" s="21" t="str">
        <f>_xlfn.XLOOKUP(L8,Admin!$A$2:$A$601,Admin!$D$2:$D$601,"",0)</f>
        <v xml:space="preserve">Mason </v>
      </c>
      <c r="O8" s="21" t="str">
        <f>_xlfn.XLOOKUP(L8,Admin!$A$2:$A$601,Admin!$E$2:$E$601,"",0)</f>
        <v xml:space="preserve">Dicker </v>
      </c>
      <c r="P8" s="83">
        <v>53.1</v>
      </c>
      <c r="Q8" s="21">
        <f t="shared" si="2"/>
        <v>2</v>
      </c>
      <c r="R8" t="str">
        <f>_xlfn.XLOOKUP(L8,Admin!$A$2:$A$601,Admin!$F$2:$F$601,"",0)</f>
        <v>WAC</v>
      </c>
      <c r="S8">
        <f>COUNTIF(R$7:R8,R8)</f>
        <v>1</v>
      </c>
      <c r="T8">
        <f>IF(P8=0,"",IF(S8&lt;3,COUNTIF(S$7:S8,"&lt;3"),0))</f>
        <v>2</v>
      </c>
      <c r="U8">
        <f t="shared" si="3"/>
        <v>11</v>
      </c>
      <c r="W8" s="45"/>
      <c r="X8" s="21" t="str">
        <f>_xlfn.XLOOKUP(W8,Admin!$A$2:$A$601,Admin!$C$2:$C$601,"",0)</f>
        <v/>
      </c>
      <c r="Y8" s="21" t="str">
        <f>_xlfn.XLOOKUP(W8,Admin!$A$2:$A$601,Admin!$D$2:$D$601,"",0)</f>
        <v/>
      </c>
      <c r="Z8" s="21" t="str">
        <f>_xlfn.XLOOKUP(W8,Admin!$A$2:$A$601,Admin!$E$2:$E$601,"",0)</f>
        <v/>
      </c>
      <c r="AA8" s="83"/>
      <c r="AB8" s="21" t="str">
        <f t="shared" si="4"/>
        <v/>
      </c>
      <c r="AC8" t="str">
        <f>_xlfn.XLOOKUP(W8,Admin!$A$2:$A$601,Admin!$F$2:$F$601,"",0)</f>
        <v/>
      </c>
      <c r="AD8">
        <f>COUNTIF(AC$7:AC8,AC8)</f>
        <v>2</v>
      </c>
      <c r="AE8" t="str">
        <f>IF(AA8=0,"",IF(AD8&lt;3,COUNTIF(AD$7:AD8,"&lt;3"),0))</f>
        <v/>
      </c>
      <c r="AF8" t="str">
        <f t="shared" si="5"/>
        <v/>
      </c>
      <c r="AJ8" s="45">
        <v>451</v>
      </c>
      <c r="AK8" s="21" t="str">
        <f>_xlfn.XLOOKUP(AJ8,Admin!$A$2:$A$601,Admin!$C$2:$C$601,"",0)</f>
        <v>U13B PR</v>
      </c>
      <c r="AL8" s="21" t="str">
        <f>_xlfn.XLOOKUP(AJ8,Admin!$A$2:$A$601,Admin!$D$2:$D$601,"",0)</f>
        <v xml:space="preserve">Finley </v>
      </c>
      <c r="AM8" s="21" t="str">
        <f>_xlfn.XLOOKUP(AJ8,Admin!$A$2:$A$601,Admin!$E$2:$E$601,"",0)</f>
        <v>Woollard</v>
      </c>
      <c r="AN8" s="83">
        <v>23.1</v>
      </c>
      <c r="AO8" s="21">
        <f t="shared" si="6"/>
        <v>2</v>
      </c>
      <c r="AP8" t="str">
        <f>_xlfn.XLOOKUP(AJ8,Admin!$A$2:$A$601,Admin!$F$2:$F$601,"",0)</f>
        <v>PR</v>
      </c>
      <c r="AQ8">
        <f>COUNTIF(AP$7:AP8,AP8)</f>
        <v>1</v>
      </c>
      <c r="AR8">
        <f>IF(AN8=0,"",IF(AQ8&lt;3,COUNTIF(AQ$7:AQ8,"&lt;3"),0))</f>
        <v>2</v>
      </c>
      <c r="AS8">
        <f t="shared" si="7"/>
        <v>11</v>
      </c>
    </row>
    <row r="9" spans="1:45" x14ac:dyDescent="0.35">
      <c r="A9" s="45">
        <v>352</v>
      </c>
      <c r="B9" s="21" t="str">
        <f>_xlfn.XLOOKUP(A9,Admin!$A$2:$A$601,Admin!$C$2:$C$601,"",0)</f>
        <v>U13B PAC</v>
      </c>
      <c r="C9" s="21" t="str">
        <f>_xlfn.XLOOKUP(A9,Admin!$A$2:$A$601,Admin!$D$2:$D$601,"",0)</f>
        <v>Bryan</v>
      </c>
      <c r="D9" s="21" t="str">
        <f>_xlfn.XLOOKUP(A9,Admin!$A$2:$A$601,Admin!$E$2:$E$601,"",0)</f>
        <v>Ajaero</v>
      </c>
      <c r="E9" s="83">
        <v>23.6</v>
      </c>
      <c r="F9" s="21">
        <f t="shared" si="0"/>
        <v>3</v>
      </c>
      <c r="G9" t="str">
        <f>_xlfn.XLOOKUP(A9,Admin!$A$2:$A$601,Admin!$F$2:$F$601,"",0)</f>
        <v>PAC</v>
      </c>
      <c r="H9">
        <f>COUNTIF(G$7:G9,G9)</f>
        <v>2</v>
      </c>
      <c r="I9">
        <f>IF(E9=0,"",IF(H9&lt;3,COUNTIF(H$7:H9,"&lt;3"),0))</f>
        <v>3</v>
      </c>
      <c r="J9">
        <f t="shared" si="1"/>
        <v>10</v>
      </c>
      <c r="L9" s="45">
        <v>455</v>
      </c>
      <c r="M9" s="21" t="str">
        <f>_xlfn.XLOOKUP(L9,Admin!$A$2:$A$601,Admin!$C$2:$C$601,"",0)</f>
        <v>U13B PR</v>
      </c>
      <c r="N9" s="21" t="str">
        <f>_xlfn.XLOOKUP(L9,Admin!$A$2:$A$601,Admin!$D$2:$D$601,"",0)</f>
        <v>Josiah</v>
      </c>
      <c r="O9" s="21" t="str">
        <f>_xlfn.XLOOKUP(L9,Admin!$A$2:$A$601,Admin!$E$2:$E$601,"",0)</f>
        <v>Sobola</v>
      </c>
      <c r="P9" s="83">
        <v>55.5</v>
      </c>
      <c r="Q9" s="21">
        <f t="shared" si="2"/>
        <v>3</v>
      </c>
      <c r="R9" t="str">
        <f>_xlfn.XLOOKUP(L9,Admin!$A$2:$A$601,Admin!$F$2:$F$601,"",0)</f>
        <v>PR</v>
      </c>
      <c r="S9">
        <f>COUNTIF(R$7:R9,R9)</f>
        <v>2</v>
      </c>
      <c r="T9">
        <f>IF(P9=0,"",IF(S9&lt;3,COUNTIF(S$7:S9,"&lt;3"),0))</f>
        <v>3</v>
      </c>
      <c r="U9">
        <f t="shared" si="3"/>
        <v>10</v>
      </c>
      <c r="W9" s="45"/>
      <c r="X9" s="21" t="str">
        <f>_xlfn.XLOOKUP(W9,Admin!$A$2:$A$601,Admin!$C$2:$C$601,"",0)</f>
        <v/>
      </c>
      <c r="Y9" s="21" t="str">
        <f>_xlfn.XLOOKUP(W9,Admin!$A$2:$A$601,Admin!$D$2:$D$601,"",0)</f>
        <v/>
      </c>
      <c r="Z9" s="21" t="str">
        <f>_xlfn.XLOOKUP(W9,Admin!$A$2:$A$601,Admin!$E$2:$E$601,"",0)</f>
        <v/>
      </c>
      <c r="AA9" s="83"/>
      <c r="AB9" s="21" t="str">
        <f t="shared" si="4"/>
        <v/>
      </c>
      <c r="AC9" t="str">
        <f>_xlfn.XLOOKUP(W9,Admin!$A$2:$A$601,Admin!$F$2:$F$601,"",0)</f>
        <v/>
      </c>
      <c r="AD9">
        <f>COUNTIF(AC$7:AC9,AC9)</f>
        <v>3</v>
      </c>
      <c r="AE9" t="str">
        <f>IF(AA9=0,"",IF(AD9&lt;3,COUNTIF(AD$7:AD9,"&lt;3"),0))</f>
        <v/>
      </c>
      <c r="AF9" t="str">
        <f t="shared" si="5"/>
        <v/>
      </c>
      <c r="AJ9" s="45">
        <v>455</v>
      </c>
      <c r="AK9" s="21" t="str">
        <f>_xlfn.XLOOKUP(AJ9,Admin!$A$2:$A$601,Admin!$C$2:$C$601,"",0)</f>
        <v>U13B PR</v>
      </c>
      <c r="AL9" s="21" t="str">
        <f>_xlfn.XLOOKUP(AJ9,Admin!$A$2:$A$601,Admin!$D$2:$D$601,"",0)</f>
        <v>Josiah</v>
      </c>
      <c r="AM9" s="21" t="str">
        <f>_xlfn.XLOOKUP(AJ9,Admin!$A$2:$A$601,Admin!$E$2:$E$601,"",0)</f>
        <v>Sobola</v>
      </c>
      <c r="AN9" s="83">
        <v>23.9</v>
      </c>
      <c r="AO9" s="21">
        <f t="shared" si="6"/>
        <v>3</v>
      </c>
      <c r="AP9" t="str">
        <f>_xlfn.XLOOKUP(AJ9,Admin!$A$2:$A$601,Admin!$F$2:$F$601,"",0)</f>
        <v>PR</v>
      </c>
      <c r="AQ9">
        <f>COUNTIF(AP$7:AP9,AP9)</f>
        <v>2</v>
      </c>
      <c r="AR9">
        <f>IF(AN9=0,"",IF(AQ9&lt;3,COUNTIF(AQ$7:AQ9,"&lt;3"),0))</f>
        <v>3</v>
      </c>
      <c r="AS9">
        <f t="shared" si="7"/>
        <v>10</v>
      </c>
    </row>
    <row r="10" spans="1:45" x14ac:dyDescent="0.35">
      <c r="A10" s="45">
        <v>455</v>
      </c>
      <c r="B10" s="21" t="str">
        <f>_xlfn.XLOOKUP(A10,Admin!$A$2:$A$601,Admin!$C$2:$C$601,"",0)</f>
        <v>U13B PR</v>
      </c>
      <c r="C10" s="21" t="str">
        <f>_xlfn.XLOOKUP(A10,Admin!$A$2:$A$601,Admin!$D$2:$D$601,"",0)</f>
        <v>Josiah</v>
      </c>
      <c r="D10" s="21" t="str">
        <f>_xlfn.XLOOKUP(A10,Admin!$A$2:$A$601,Admin!$E$2:$E$601,"",0)</f>
        <v>Sobola</v>
      </c>
      <c r="E10" s="83">
        <v>23.7</v>
      </c>
      <c r="F10" s="21">
        <f t="shared" si="0"/>
        <v>4</v>
      </c>
      <c r="G10" t="str">
        <f>_xlfn.XLOOKUP(A10,Admin!$A$2:$A$601,Admin!$F$2:$F$601,"",0)</f>
        <v>PR</v>
      </c>
      <c r="H10">
        <f>COUNTIF(G$7:G10,G10)</f>
        <v>2</v>
      </c>
      <c r="I10">
        <f>IF(E10=0,"",IF(H10&lt;3,COUNTIF(H$7:H10,"&lt;3"),0))</f>
        <v>4</v>
      </c>
      <c r="J10">
        <f t="shared" si="1"/>
        <v>9</v>
      </c>
      <c r="L10" s="45">
        <v>457</v>
      </c>
      <c r="M10" s="21" t="str">
        <f>_xlfn.XLOOKUP(L10,Admin!$A$2:$A$601,Admin!$C$2:$C$601,"",0)</f>
        <v>U13B PR</v>
      </c>
      <c r="N10" s="21" t="str">
        <f>_xlfn.XLOOKUP(L10,Admin!$A$2:$A$601,Admin!$D$2:$D$601,"",0)</f>
        <v>Teddy</v>
      </c>
      <c r="O10" s="21" t="str">
        <f>_xlfn.XLOOKUP(L10,Admin!$A$2:$A$601,Admin!$E$2:$E$601,"",0)</f>
        <v>Leigh</v>
      </c>
      <c r="P10" s="83">
        <v>56.3</v>
      </c>
      <c r="Q10" s="21">
        <f t="shared" si="2"/>
        <v>4</v>
      </c>
      <c r="R10" t="str">
        <f>_xlfn.XLOOKUP(L10,Admin!$A$2:$A$601,Admin!$F$2:$F$601,"",0)</f>
        <v>PR</v>
      </c>
      <c r="S10">
        <f>COUNTIF(R$7:R10,R10)</f>
        <v>3</v>
      </c>
      <c r="T10">
        <f>IF(P10=0,"",IF(S10&lt;3,COUNTIF(S$7:S10,"&lt;3"),0))</f>
        <v>0</v>
      </c>
      <c r="U10" t="str">
        <f t="shared" si="3"/>
        <v/>
      </c>
      <c r="W10" s="45"/>
      <c r="X10" s="21" t="str">
        <f>_xlfn.XLOOKUP(W10,Admin!$A$2:$A$601,Admin!$C$2:$C$601,"",0)</f>
        <v/>
      </c>
      <c r="Y10" s="21" t="str">
        <f>_xlfn.XLOOKUP(W10,Admin!$A$2:$A$601,Admin!$D$2:$D$601,"",0)</f>
        <v/>
      </c>
      <c r="Z10" s="21" t="str">
        <f>_xlfn.XLOOKUP(W10,Admin!$A$2:$A$601,Admin!$E$2:$E$601,"",0)</f>
        <v/>
      </c>
      <c r="AA10" s="83"/>
      <c r="AB10" s="21" t="str">
        <f t="shared" si="4"/>
        <v/>
      </c>
      <c r="AC10" t="str">
        <f>_xlfn.XLOOKUP(W10,Admin!$A$2:$A$601,Admin!$F$2:$F$601,"",0)</f>
        <v/>
      </c>
      <c r="AD10">
        <f>COUNTIF(AC$7:AC10,AC10)</f>
        <v>4</v>
      </c>
      <c r="AE10" t="str">
        <f>IF(AA10=0,"",IF(AD10&lt;3,COUNTIF(AD$7:AD10,"&lt;3"),0))</f>
        <v/>
      </c>
      <c r="AF10" t="str">
        <f t="shared" si="5"/>
        <v/>
      </c>
      <c r="AJ10" s="45">
        <v>699</v>
      </c>
      <c r="AK10" s="21" t="str">
        <f>_xlfn.XLOOKUP(AJ10,Admin!$A$2:$A$601,Admin!$C$2:$C$601,"",0)</f>
        <v>U13B WAC</v>
      </c>
      <c r="AL10" s="21" t="str">
        <f>_xlfn.XLOOKUP(AJ10,Admin!$A$2:$A$601,Admin!$D$2:$D$601,"",0)</f>
        <v xml:space="preserve">Henry </v>
      </c>
      <c r="AM10" s="21" t="str">
        <f>_xlfn.XLOOKUP(AJ10,Admin!$A$2:$A$601,Admin!$E$2:$E$601,"",0)</f>
        <v>Gordon</v>
      </c>
      <c r="AN10" s="83">
        <v>24</v>
      </c>
      <c r="AO10" s="21">
        <f t="shared" si="6"/>
        <v>4</v>
      </c>
      <c r="AP10" t="str">
        <f>_xlfn.XLOOKUP(AJ10,Admin!$A$2:$A$601,Admin!$F$2:$F$601,"",0)</f>
        <v>WAC</v>
      </c>
      <c r="AQ10">
        <f>COUNTIF(AP$7:AP10,AP10)</f>
        <v>1</v>
      </c>
      <c r="AR10">
        <f>IF(AN10=0,"",IF(AQ10&lt;3,COUNTIF(AQ$7:AQ10,"&lt;3"),0))</f>
        <v>4</v>
      </c>
      <c r="AS10">
        <f t="shared" si="7"/>
        <v>9</v>
      </c>
    </row>
    <row r="11" spans="1:45" x14ac:dyDescent="0.35">
      <c r="A11" s="45">
        <v>699</v>
      </c>
      <c r="B11" s="21" t="str">
        <f>_xlfn.XLOOKUP(A11,Admin!$A$2:$A$601,Admin!$C$2:$C$601,"",0)</f>
        <v>U13B WAC</v>
      </c>
      <c r="C11" s="21" t="str">
        <f>_xlfn.XLOOKUP(A11,Admin!$A$2:$A$601,Admin!$D$2:$D$601,"",0)</f>
        <v xml:space="preserve">Henry </v>
      </c>
      <c r="D11" s="21" t="str">
        <f>_xlfn.XLOOKUP(A11,Admin!$A$2:$A$601,Admin!$E$2:$E$601,"",0)</f>
        <v>Gordon</v>
      </c>
      <c r="E11" s="83">
        <v>23.7</v>
      </c>
      <c r="F11" s="21">
        <f t="shared" si="0"/>
        <v>4</v>
      </c>
      <c r="G11" t="str">
        <f>_xlfn.XLOOKUP(A11,Admin!$A$2:$A$601,Admin!$F$2:$F$601,"",0)</f>
        <v>WAC</v>
      </c>
      <c r="H11">
        <f>COUNTIF(G$7:G11,G11)</f>
        <v>1</v>
      </c>
      <c r="I11">
        <f>IF(E11=0,"",IF(H11&lt;3,COUNTIF(H$7:H11,"&lt;3"),0))</f>
        <v>5</v>
      </c>
      <c r="J11">
        <f t="shared" si="1"/>
        <v>9</v>
      </c>
      <c r="L11" s="45">
        <v>454</v>
      </c>
      <c r="M11" s="21" t="str">
        <f>_xlfn.XLOOKUP(L11,Admin!$A$2:$A$601,Admin!$C$2:$C$601,"",0)</f>
        <v>U13B PR</v>
      </c>
      <c r="N11" s="21" t="str">
        <f>_xlfn.XLOOKUP(L11,Admin!$A$2:$A$601,Admin!$D$2:$D$601,"",0)</f>
        <v>Ted</v>
      </c>
      <c r="O11" s="21" t="str">
        <f>_xlfn.XLOOKUP(L11,Admin!$A$2:$A$601,Admin!$E$2:$E$601,"",0)</f>
        <v>Jackson</v>
      </c>
      <c r="P11" s="83">
        <v>57.8</v>
      </c>
      <c r="Q11" s="21">
        <f t="shared" si="2"/>
        <v>5</v>
      </c>
      <c r="R11" t="str">
        <f>_xlfn.XLOOKUP(L11,Admin!$A$2:$A$601,Admin!$F$2:$F$601,"",0)</f>
        <v>PR</v>
      </c>
      <c r="S11">
        <f>COUNTIF(R$7:R11,R11)</f>
        <v>4</v>
      </c>
      <c r="T11">
        <f>IF(P11=0,"",IF(S11&lt;3,COUNTIF(S$7:S11,"&lt;3"),0))</f>
        <v>0</v>
      </c>
      <c r="U11" t="str">
        <f t="shared" si="3"/>
        <v/>
      </c>
      <c r="W11" s="45"/>
      <c r="X11" s="21" t="str">
        <f>_xlfn.XLOOKUP(W11,Admin!$A$2:$A$601,Admin!$C$2:$C$601,"",0)</f>
        <v/>
      </c>
      <c r="Y11" s="21" t="str">
        <f>_xlfn.XLOOKUP(W11,Admin!$A$2:$A$601,Admin!$D$2:$D$601,"",0)</f>
        <v/>
      </c>
      <c r="Z11" s="21" t="str">
        <f>_xlfn.XLOOKUP(W11,Admin!$A$2:$A$601,Admin!$E$2:$E$601,"",0)</f>
        <v/>
      </c>
      <c r="AA11" s="83"/>
      <c r="AB11" s="21" t="str">
        <f t="shared" si="4"/>
        <v/>
      </c>
      <c r="AC11" t="str">
        <f>_xlfn.XLOOKUP(W11,Admin!$A$2:$A$601,Admin!$F$2:$F$601,"",0)</f>
        <v/>
      </c>
      <c r="AD11">
        <f>COUNTIF(AC$7:AC11,AC11)</f>
        <v>5</v>
      </c>
      <c r="AE11" t="str">
        <f>IF(AA11=0,"",IF(AD11&lt;3,COUNTIF(AD$7:AD11,"&lt;3"),0))</f>
        <v/>
      </c>
      <c r="AF11" t="str">
        <f t="shared" si="5"/>
        <v/>
      </c>
      <c r="AJ11" s="45"/>
      <c r="AK11" s="21" t="str">
        <f>_xlfn.XLOOKUP(AJ11,Admin!$A$2:$A$601,Admin!$C$2:$C$601,"",0)</f>
        <v/>
      </c>
      <c r="AL11" s="21" t="str">
        <f>_xlfn.XLOOKUP(AJ11,Admin!$A$2:$A$601,Admin!$D$2:$D$601,"",0)</f>
        <v/>
      </c>
      <c r="AM11" s="21" t="str">
        <f>_xlfn.XLOOKUP(AJ11,Admin!$A$2:$A$601,Admin!$E$2:$E$601,"",0)</f>
        <v/>
      </c>
      <c r="AN11" s="83"/>
      <c r="AO11" s="21" t="str">
        <f t="shared" si="6"/>
        <v/>
      </c>
      <c r="AP11" t="str">
        <f>_xlfn.XLOOKUP(AJ11,Admin!$A$2:$A$601,Admin!$F$2:$F$601,"",0)</f>
        <v/>
      </c>
      <c r="AQ11">
        <f>COUNTIF(AP$7:AP11,AP11)</f>
        <v>1</v>
      </c>
      <c r="AR11" t="str">
        <f>IF(AN11=0,"",IF(AQ11&lt;3,COUNTIF(AQ$7:AQ11,"&lt;3"),0))</f>
        <v/>
      </c>
      <c r="AS11" t="str">
        <f t="shared" si="7"/>
        <v/>
      </c>
    </row>
    <row r="12" spans="1:45" x14ac:dyDescent="0.35">
      <c r="A12" s="45">
        <v>345</v>
      </c>
      <c r="B12" s="21" t="str">
        <f>_xlfn.XLOOKUP(A12,Admin!$A$2:$A$601,Admin!$C$2:$C$601,"",0)</f>
        <v>U13B PAC</v>
      </c>
      <c r="C12" s="21" t="str">
        <f>_xlfn.XLOOKUP(A12,Admin!$A$2:$A$601,Admin!$D$2:$D$601,"",0)</f>
        <v>Tristan</v>
      </c>
      <c r="D12" s="21" t="str">
        <f>_xlfn.XLOOKUP(A12,Admin!$A$2:$A$601,Admin!$E$2:$E$601,"",0)</f>
        <v>Aubrey</v>
      </c>
      <c r="E12" s="83">
        <v>24</v>
      </c>
      <c r="F12" s="21">
        <f t="shared" si="0"/>
        <v>6</v>
      </c>
      <c r="G12" t="str">
        <f>_xlfn.XLOOKUP(A12,Admin!$A$2:$A$601,Admin!$F$2:$F$601,"",0)</f>
        <v>PAC</v>
      </c>
      <c r="H12">
        <f>COUNTIF(G$7:G12,G12)</f>
        <v>3</v>
      </c>
      <c r="I12">
        <f>IF(E12=0,"",IF(H12&lt;3,COUNTIF(H$7:H12,"&lt;3"),0))</f>
        <v>0</v>
      </c>
      <c r="J12" t="str">
        <f t="shared" si="1"/>
        <v/>
      </c>
      <c r="L12" s="45"/>
      <c r="M12" s="21" t="str">
        <f>_xlfn.XLOOKUP(L12,Admin!$A$2:$A$601,Admin!$C$2:$C$601,"",0)</f>
        <v/>
      </c>
      <c r="N12" s="21" t="str">
        <f>_xlfn.XLOOKUP(L12,Admin!$A$2:$A$601,Admin!$D$2:$D$601,"",0)</f>
        <v/>
      </c>
      <c r="O12" s="21" t="str">
        <f>_xlfn.XLOOKUP(L12,Admin!$A$2:$A$601,Admin!$E$2:$E$601,"",0)</f>
        <v/>
      </c>
      <c r="P12" s="83"/>
      <c r="Q12" s="21" t="str">
        <f t="shared" si="2"/>
        <v/>
      </c>
      <c r="R12" t="str">
        <f>_xlfn.XLOOKUP(L12,Admin!$A$2:$A$601,Admin!$F$2:$F$601,"",0)</f>
        <v/>
      </c>
      <c r="S12">
        <f>COUNTIF(R$7:R12,R12)</f>
        <v>1</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83"/>
      <c r="AB12" s="21" t="str">
        <f t="shared" si="4"/>
        <v/>
      </c>
      <c r="AC12" t="str">
        <f>_xlfn.XLOOKUP(W12,Admin!$A$2:$A$601,Admin!$F$2:$F$601,"",0)</f>
        <v/>
      </c>
      <c r="AD12">
        <f>COUNTIF(AC$7:AC12,AC12)</f>
        <v>6</v>
      </c>
      <c r="AE12" t="str">
        <f>IF(AA12=0,"",IF(AD12&lt;3,COUNTIF(AD$7:AD12,"&lt;3"),0))</f>
        <v/>
      </c>
      <c r="AF12" t="str">
        <f t="shared" si="5"/>
        <v/>
      </c>
      <c r="AJ12" s="45"/>
      <c r="AK12" s="21" t="str">
        <f>_xlfn.XLOOKUP(AJ12,Admin!$A$2:$A$601,Admin!$C$2:$C$601,"",0)</f>
        <v/>
      </c>
      <c r="AL12" s="21" t="str">
        <f>_xlfn.XLOOKUP(AJ12,Admin!$A$2:$A$601,Admin!$D$2:$D$601,"",0)</f>
        <v/>
      </c>
      <c r="AM12" s="21" t="str">
        <f>_xlfn.XLOOKUP(AJ12,Admin!$A$2:$A$601,Admin!$E$2:$E$601,"",0)</f>
        <v/>
      </c>
      <c r="AN12" s="83"/>
      <c r="AO12" s="21" t="str">
        <f t="shared" si="6"/>
        <v/>
      </c>
      <c r="AP12" t="str">
        <f>_xlfn.XLOOKUP(AJ12,Admin!$A$2:$A$601,Admin!$F$2:$F$601,"",0)</f>
        <v/>
      </c>
      <c r="AQ12">
        <f>COUNTIF(AP$7:AP12,AP12)</f>
        <v>2</v>
      </c>
      <c r="AR12" t="str">
        <f>IF(AN12=0,"",IF(AQ12&lt;3,COUNTIF(AQ$7:AQ12,"&lt;3"),0))</f>
        <v/>
      </c>
      <c r="AS12" t="str">
        <f t="shared" si="7"/>
        <v/>
      </c>
    </row>
    <row r="13" spans="1:45" x14ac:dyDescent="0.35">
      <c r="A13" s="45">
        <v>646</v>
      </c>
      <c r="B13" s="21" t="str">
        <f>_xlfn.XLOOKUP(A13,Admin!$A$2:$A$601,Admin!$C$2:$C$601,"",0)</f>
        <v>U13B WAC</v>
      </c>
      <c r="C13" s="21" t="str">
        <f>_xlfn.XLOOKUP(A13,Admin!$A$2:$A$601,Admin!$D$2:$D$601,"",0)</f>
        <v xml:space="preserve">Sebastian </v>
      </c>
      <c r="D13" s="21" t="str">
        <f>_xlfn.XLOOKUP(A13,Admin!$A$2:$A$601,Admin!$E$2:$E$601,"",0)</f>
        <v xml:space="preserve">Powell </v>
      </c>
      <c r="E13" s="83">
        <v>24.1</v>
      </c>
      <c r="F13" s="21">
        <f t="shared" si="0"/>
        <v>7</v>
      </c>
      <c r="G13" t="str">
        <f>_xlfn.XLOOKUP(A13,Admin!$A$2:$A$601,Admin!$F$2:$F$601,"",0)</f>
        <v>WAC</v>
      </c>
      <c r="H13">
        <f>COUNTIF(G$7:G13,G13)</f>
        <v>2</v>
      </c>
      <c r="I13">
        <f>IF(E13=0,"",IF(H13&lt;3,COUNTIF(H$7:H13,"&lt;3"),0))</f>
        <v>6</v>
      </c>
      <c r="J13">
        <f t="shared" si="1"/>
        <v>7</v>
      </c>
      <c r="L13" s="45"/>
      <c r="M13" s="21" t="str">
        <f>_xlfn.XLOOKUP(L13,Admin!$A$2:$A$601,Admin!$C$2:$C$601,"",0)</f>
        <v/>
      </c>
      <c r="N13" s="21" t="str">
        <f>_xlfn.XLOOKUP(L13,Admin!$A$2:$A$601,Admin!$D$2:$D$601,"",0)</f>
        <v/>
      </c>
      <c r="O13" s="21" t="str">
        <f>_xlfn.XLOOKUP(L13,Admin!$A$2:$A$601,Admin!$E$2:$E$601,"",0)</f>
        <v/>
      </c>
      <c r="P13" s="83"/>
      <c r="Q13" s="21" t="str">
        <f t="shared" si="2"/>
        <v/>
      </c>
      <c r="R13" t="str">
        <f>_xlfn.XLOOKUP(L13,Admin!$A$2:$A$601,Admin!$F$2:$F$601,"",0)</f>
        <v/>
      </c>
      <c r="S13">
        <f>COUNTIF(R$7:R13,R13)</f>
        <v>2</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83"/>
      <c r="AB13" s="21" t="str">
        <f t="shared" si="4"/>
        <v/>
      </c>
      <c r="AC13" t="str">
        <f>_xlfn.XLOOKUP(W13,Admin!$A$2:$A$601,Admin!$F$2:$F$601,"",0)</f>
        <v/>
      </c>
      <c r="AD13">
        <f>COUNTIF(AC$7:AC13,AC13)</f>
        <v>7</v>
      </c>
      <c r="AE13" t="str">
        <f>IF(AA13=0,"",IF(AD13&lt;3,COUNTIF(AD$7:AD13,"&lt;3"),0))</f>
        <v/>
      </c>
      <c r="AF13" t="str">
        <f t="shared" si="5"/>
        <v/>
      </c>
      <c r="AJ13" s="45"/>
      <c r="AK13" s="21" t="str">
        <f>_xlfn.XLOOKUP(AJ13,Admin!$A$2:$A$601,Admin!$C$2:$C$601,"",0)</f>
        <v/>
      </c>
      <c r="AL13" s="21" t="str">
        <f>_xlfn.XLOOKUP(AJ13,Admin!$A$2:$A$601,Admin!$D$2:$D$601,"",0)</f>
        <v/>
      </c>
      <c r="AM13" s="21" t="str">
        <f>_xlfn.XLOOKUP(AJ13,Admin!$A$2:$A$601,Admin!$E$2:$E$601,"",0)</f>
        <v/>
      </c>
      <c r="AN13" s="83"/>
      <c r="AO13" s="21" t="str">
        <f t="shared" si="6"/>
        <v/>
      </c>
      <c r="AP13" t="str">
        <f>_xlfn.XLOOKUP(AJ13,Admin!$A$2:$A$601,Admin!$F$2:$F$601,"",0)</f>
        <v/>
      </c>
      <c r="AQ13">
        <f>COUNTIF(AP$7:AP13,AP13)</f>
        <v>3</v>
      </c>
      <c r="AR13" t="str">
        <f>IF(AN13=0,"",IF(AQ13&lt;3,COUNTIF(AQ$7:AQ13,"&lt;3"),0))</f>
        <v/>
      </c>
      <c r="AS13" t="str">
        <f t="shared" si="7"/>
        <v/>
      </c>
    </row>
    <row r="14" spans="1:45" x14ac:dyDescent="0.35">
      <c r="A14" s="45">
        <v>152</v>
      </c>
      <c r="B14" s="21" t="str">
        <f>_xlfn.XLOOKUP(A14,Admin!$A$2:$A$601,Admin!$C$2:$C$601,"",0)</f>
        <v>U13B BAC</v>
      </c>
      <c r="C14" s="21" t="str">
        <f>_xlfn.XLOOKUP(A14,Admin!$A$2:$A$601,Admin!$D$2:$D$601,"",0)</f>
        <v xml:space="preserve">Arthur </v>
      </c>
      <c r="D14" s="21" t="str">
        <f>_xlfn.XLOOKUP(A14,Admin!$A$2:$A$601,Admin!$E$2:$E$601,"",0)</f>
        <v>Turner</v>
      </c>
      <c r="E14" s="83">
        <v>24.3</v>
      </c>
      <c r="F14" s="21">
        <f t="shared" si="0"/>
        <v>8</v>
      </c>
      <c r="G14" t="str">
        <f>_xlfn.XLOOKUP(A14,Admin!$A$2:$A$601,Admin!$F$2:$F$601,"",0)</f>
        <v>BAC</v>
      </c>
      <c r="H14">
        <f>COUNTIF(G$7:G14,G14)</f>
        <v>1</v>
      </c>
      <c r="I14">
        <f>IF(E14=0,"",IF(H14&lt;3,COUNTIF(H$7:H14,"&lt;3"),0))</f>
        <v>7</v>
      </c>
      <c r="J14">
        <f t="shared" si="1"/>
        <v>6</v>
      </c>
      <c r="L14" s="45"/>
      <c r="M14" s="21" t="str">
        <f>_xlfn.XLOOKUP(L14,Admin!$A$2:$A$601,Admin!$C$2:$C$601,"",0)</f>
        <v/>
      </c>
      <c r="N14" s="21" t="str">
        <f>_xlfn.XLOOKUP(L14,Admin!$A$2:$A$601,Admin!$D$2:$D$601,"",0)</f>
        <v/>
      </c>
      <c r="O14" s="21" t="str">
        <f>_xlfn.XLOOKUP(L14,Admin!$A$2:$A$601,Admin!$E$2:$E$601,"",0)</f>
        <v/>
      </c>
      <c r="P14" s="83"/>
      <c r="Q14" s="21" t="str">
        <f t="shared" si="2"/>
        <v/>
      </c>
      <c r="R14" t="str">
        <f>_xlfn.XLOOKUP(L14,Admin!$A$2:$A$601,Admin!$F$2:$F$601,"",0)</f>
        <v/>
      </c>
      <c r="S14">
        <f>COUNTIF(R$7:R14,R14)</f>
        <v>3</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83"/>
      <c r="AB14" s="21" t="str">
        <f t="shared" si="4"/>
        <v/>
      </c>
      <c r="AC14" t="str">
        <f>_xlfn.XLOOKUP(W14,Admin!$A$2:$A$601,Admin!$F$2:$F$601,"",0)</f>
        <v/>
      </c>
      <c r="AD14">
        <f>COUNTIF(AC$7:AC14,AC14)</f>
        <v>8</v>
      </c>
      <c r="AE14" t="str">
        <f>IF(AA14=0,"",IF(AD14&lt;3,COUNTIF(AD$7:AD14,"&lt;3"),0))</f>
        <v/>
      </c>
      <c r="AF14" t="str">
        <f t="shared" si="5"/>
        <v/>
      </c>
      <c r="AJ14" s="45"/>
      <c r="AK14" s="21" t="str">
        <f>_xlfn.XLOOKUP(AJ14,Admin!$A$2:$A$601,Admin!$C$2:$C$601,"",0)</f>
        <v/>
      </c>
      <c r="AL14" s="21" t="str">
        <f>_xlfn.XLOOKUP(AJ14,Admin!$A$2:$A$601,Admin!$D$2:$D$601,"",0)</f>
        <v/>
      </c>
      <c r="AM14" s="21" t="str">
        <f>_xlfn.XLOOKUP(AJ14,Admin!$A$2:$A$601,Admin!$E$2:$E$601,"",0)</f>
        <v/>
      </c>
      <c r="AN14" s="83"/>
      <c r="AO14" s="21" t="str">
        <f t="shared" si="6"/>
        <v/>
      </c>
      <c r="AP14" t="str">
        <f>_xlfn.XLOOKUP(AJ14,Admin!$A$2:$A$601,Admin!$F$2:$F$601,"",0)</f>
        <v/>
      </c>
      <c r="AQ14">
        <f>COUNTIF(AP$7:AP14,AP14)</f>
        <v>4</v>
      </c>
      <c r="AR14" t="str">
        <f>IF(AN14=0,"",IF(AQ14&lt;3,COUNTIF(AQ$7:AQ14,"&lt;3"),0))</f>
        <v/>
      </c>
      <c r="AS14" t="str">
        <f t="shared" si="7"/>
        <v/>
      </c>
    </row>
    <row r="15" spans="1:45" x14ac:dyDescent="0.35">
      <c r="A15" s="45">
        <v>153</v>
      </c>
      <c r="B15" s="21" t="str">
        <f>_xlfn.XLOOKUP(A15,Admin!$A$2:$A$601,Admin!$C$2:$C$601,"",0)</f>
        <v>U13B BAC</v>
      </c>
      <c r="C15" s="21" t="str">
        <f>_xlfn.XLOOKUP(A15,Admin!$A$2:$A$601,Admin!$D$2:$D$601,"",0)</f>
        <v>Sonny</v>
      </c>
      <c r="D15" s="21" t="str">
        <f>_xlfn.XLOOKUP(A15,Admin!$A$2:$A$601,Admin!$E$2:$E$601,"",0)</f>
        <v>Taylor</v>
      </c>
      <c r="E15" s="83">
        <v>24.4</v>
      </c>
      <c r="F15" s="21">
        <f t="shared" si="0"/>
        <v>9</v>
      </c>
      <c r="G15" t="str">
        <f>_xlfn.XLOOKUP(A15,Admin!$A$2:$A$601,Admin!$F$2:$F$601,"",0)</f>
        <v>BAC</v>
      </c>
      <c r="H15">
        <f>COUNTIF(G$7:G15,G15)</f>
        <v>2</v>
      </c>
      <c r="I15">
        <f>IF(E15=0,"",IF(H15&lt;3,COUNTIF(H$7:H15,"&lt;3"),0))</f>
        <v>8</v>
      </c>
      <c r="J15">
        <f t="shared" si="1"/>
        <v>5</v>
      </c>
      <c r="L15" s="45"/>
      <c r="M15" s="21" t="str">
        <f>_xlfn.XLOOKUP(L15,Admin!$A$2:$A$601,Admin!$C$2:$C$601,"",0)</f>
        <v/>
      </c>
      <c r="N15" s="21" t="str">
        <f>_xlfn.XLOOKUP(L15,Admin!$A$2:$A$601,Admin!$D$2:$D$601,"",0)</f>
        <v/>
      </c>
      <c r="O15" s="21" t="str">
        <f>_xlfn.XLOOKUP(L15,Admin!$A$2:$A$601,Admin!$E$2:$E$601,"",0)</f>
        <v/>
      </c>
      <c r="P15" s="83"/>
      <c r="Q15" s="21" t="str">
        <f t="shared" si="2"/>
        <v/>
      </c>
      <c r="R15" t="str">
        <f>_xlfn.XLOOKUP(L15,Admin!$A$2:$A$601,Admin!$F$2:$F$601,"",0)</f>
        <v/>
      </c>
      <c r="S15">
        <f>COUNTIF(R$7:R15,R15)</f>
        <v>4</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83"/>
      <c r="AB15" s="21" t="str">
        <f t="shared" si="4"/>
        <v/>
      </c>
      <c r="AC15" t="str">
        <f>_xlfn.XLOOKUP(W15,Admin!$A$2:$A$601,Admin!$F$2:$F$601,"",0)</f>
        <v/>
      </c>
      <c r="AD15">
        <f>COUNTIF(AC$7:AC15,AC15)</f>
        <v>9</v>
      </c>
      <c r="AE15" t="str">
        <f>IF(AA15=0,"",IF(AD15&lt;3,COUNTIF(AD$7:AD15,"&lt;3"),0))</f>
        <v/>
      </c>
      <c r="AF15" t="str">
        <f t="shared" si="5"/>
        <v/>
      </c>
      <c r="AJ15" s="45"/>
      <c r="AK15" s="21" t="str">
        <f>_xlfn.XLOOKUP(AJ15,Admin!$A$2:$A$601,Admin!$C$2:$C$601,"",0)</f>
        <v/>
      </c>
      <c r="AL15" s="21" t="str">
        <f>_xlfn.XLOOKUP(AJ15,Admin!$A$2:$A$601,Admin!$D$2:$D$601,"",0)</f>
        <v/>
      </c>
      <c r="AM15" s="21" t="str">
        <f>_xlfn.XLOOKUP(AJ15,Admin!$A$2:$A$601,Admin!$E$2:$E$601,"",0)</f>
        <v/>
      </c>
      <c r="AN15" s="83"/>
      <c r="AO15" s="21" t="str">
        <f t="shared" si="6"/>
        <v/>
      </c>
      <c r="AP15" t="str">
        <f>_xlfn.XLOOKUP(AJ15,Admin!$A$2:$A$601,Admin!$F$2:$F$601,"",0)</f>
        <v/>
      </c>
      <c r="AQ15">
        <f>COUNTIF(AP$7:AP15,AP15)</f>
        <v>5</v>
      </c>
      <c r="AR15" t="str">
        <f>IF(AN15=0,"",IF(AQ15&lt;3,COUNTIF(AQ$7:AQ15,"&lt;3"),0))</f>
        <v/>
      </c>
      <c r="AS15" t="str">
        <f t="shared" si="7"/>
        <v/>
      </c>
    </row>
    <row r="16" spans="1:45" x14ac:dyDescent="0.35">
      <c r="A16" s="45">
        <v>246</v>
      </c>
      <c r="B16" s="21" t="str">
        <f>_xlfn.XLOOKUP(A16,Admin!$A$2:$A$601,Admin!$C$2:$C$601,"",0)</f>
        <v>U13B DAC</v>
      </c>
      <c r="C16" s="21" t="str">
        <f>_xlfn.XLOOKUP(A16,Admin!$A$2:$A$601,Admin!$D$2:$D$601,"",0)</f>
        <v>Kobi</v>
      </c>
      <c r="D16" s="21" t="str">
        <f>_xlfn.XLOOKUP(A16,Admin!$A$2:$A$601,Admin!$E$2:$E$601,"",0)</f>
        <v>BRAY</v>
      </c>
      <c r="E16" s="83">
        <v>24.5</v>
      </c>
      <c r="F16" s="21">
        <f t="shared" si="0"/>
        <v>10</v>
      </c>
      <c r="G16" t="str">
        <f>_xlfn.XLOOKUP(A16,Admin!$A$2:$A$601,Admin!$F$2:$F$601,"",0)</f>
        <v>DAC</v>
      </c>
      <c r="H16">
        <f>COUNTIF(G$7:G16,G16)</f>
        <v>1</v>
      </c>
      <c r="I16">
        <f>IF(E16=0,"",IF(H16&lt;3,COUNTIF(H$7:H16,"&lt;3"),0))</f>
        <v>9</v>
      </c>
      <c r="J16">
        <f t="shared" si="1"/>
        <v>4</v>
      </c>
      <c r="L16" s="45"/>
      <c r="M16" s="21" t="str">
        <f>_xlfn.XLOOKUP(L16,Admin!$A$2:$A$601,Admin!$C$2:$C$601,"",0)</f>
        <v/>
      </c>
      <c r="N16" s="21" t="str">
        <f>_xlfn.XLOOKUP(L16,Admin!$A$2:$A$601,Admin!$D$2:$D$601,"",0)</f>
        <v/>
      </c>
      <c r="O16" s="21" t="str">
        <f>_xlfn.XLOOKUP(L16,Admin!$A$2:$A$601,Admin!$E$2:$E$601,"",0)</f>
        <v/>
      </c>
      <c r="P16" s="83"/>
      <c r="Q16" s="21" t="str">
        <f t="shared" si="2"/>
        <v/>
      </c>
      <c r="R16" t="str">
        <f>_xlfn.XLOOKUP(L16,Admin!$A$2:$A$601,Admin!$F$2:$F$601,"",0)</f>
        <v/>
      </c>
      <c r="S16">
        <f>COUNTIF(R$7:R16,R16)</f>
        <v>5</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83"/>
      <c r="AB16" s="21" t="str">
        <f t="shared" si="4"/>
        <v/>
      </c>
      <c r="AC16" t="str">
        <f>_xlfn.XLOOKUP(W16,Admin!$A$2:$A$601,Admin!$F$2:$F$601,"",0)</f>
        <v/>
      </c>
      <c r="AD16">
        <f>COUNTIF(AC$7:AC16,AC16)</f>
        <v>10</v>
      </c>
      <c r="AE16" t="str">
        <f>IF(AA16=0,"",IF(AD16&lt;3,COUNTIF(AD$7:AD16,"&lt;3"),0))</f>
        <v/>
      </c>
      <c r="AF16" t="str">
        <f t="shared" si="5"/>
        <v/>
      </c>
      <c r="AJ16" s="45"/>
      <c r="AK16" s="21" t="str">
        <f>_xlfn.XLOOKUP(AJ16,Admin!$A$2:$A$601,Admin!$C$2:$C$601,"",0)</f>
        <v/>
      </c>
      <c r="AL16" s="21" t="str">
        <f>_xlfn.XLOOKUP(AJ16,Admin!$A$2:$A$601,Admin!$D$2:$D$601,"",0)</f>
        <v/>
      </c>
      <c r="AM16" s="21" t="str">
        <f>_xlfn.XLOOKUP(AJ16,Admin!$A$2:$A$601,Admin!$E$2:$E$601,"",0)</f>
        <v/>
      </c>
      <c r="AN16" s="83"/>
      <c r="AO16" s="21" t="str">
        <f t="shared" si="6"/>
        <v/>
      </c>
      <c r="AP16" t="str">
        <f>_xlfn.XLOOKUP(AJ16,Admin!$A$2:$A$601,Admin!$F$2:$F$601,"",0)</f>
        <v/>
      </c>
      <c r="AQ16">
        <f>COUNTIF(AP$7:AP16,AP16)</f>
        <v>6</v>
      </c>
      <c r="AR16" t="str">
        <f>IF(AN16=0,"",IF(AQ16&lt;3,COUNTIF(AQ$7:AQ16,"&lt;3"),0))</f>
        <v/>
      </c>
      <c r="AS16" t="str">
        <f t="shared" si="7"/>
        <v/>
      </c>
    </row>
    <row r="17" spans="1:45" x14ac:dyDescent="0.35">
      <c r="A17" s="45">
        <v>347</v>
      </c>
      <c r="B17" s="21" t="str">
        <f>_xlfn.XLOOKUP(A17,Admin!$A$2:$A$601,Admin!$C$2:$C$601,"",0)</f>
        <v>U13B PAC</v>
      </c>
      <c r="C17" s="21" t="str">
        <f>_xlfn.XLOOKUP(A17,Admin!$A$2:$A$601,Admin!$D$2:$D$601,"",0)</f>
        <v>Elliot</v>
      </c>
      <c r="D17" s="21" t="str">
        <f>_xlfn.XLOOKUP(A17,Admin!$A$2:$A$601,Admin!$E$2:$E$601,"",0)</f>
        <v>Richings</v>
      </c>
      <c r="E17" s="83">
        <v>25</v>
      </c>
      <c r="F17" s="21">
        <f t="shared" si="0"/>
        <v>11</v>
      </c>
      <c r="G17" t="str">
        <f>_xlfn.XLOOKUP(A17,Admin!$A$2:$A$601,Admin!$F$2:$F$601,"",0)</f>
        <v>PAC</v>
      </c>
      <c r="H17">
        <f>COUNTIF(G$7:G17,G17)</f>
        <v>4</v>
      </c>
      <c r="I17">
        <f>IF(E17=0,"",IF(H17&lt;3,COUNTIF(H$7:H17,"&lt;3"),0))</f>
        <v>0</v>
      </c>
      <c r="J17" t="str">
        <f t="shared" si="1"/>
        <v/>
      </c>
      <c r="L17" s="45"/>
      <c r="M17" s="21" t="str">
        <f>_xlfn.XLOOKUP(L17,Admin!$A$2:$A$601,Admin!$C$2:$C$601,"",0)</f>
        <v/>
      </c>
      <c r="N17" s="21" t="str">
        <f>_xlfn.XLOOKUP(L17,Admin!$A$2:$A$601,Admin!$D$2:$D$601,"",0)</f>
        <v/>
      </c>
      <c r="O17" s="21" t="str">
        <f>_xlfn.XLOOKUP(L17,Admin!$A$2:$A$601,Admin!$E$2:$E$601,"",0)</f>
        <v/>
      </c>
      <c r="P17" s="83"/>
      <c r="Q17" s="21" t="str">
        <f t="shared" si="2"/>
        <v/>
      </c>
      <c r="R17" t="str">
        <f>_xlfn.XLOOKUP(L17,Admin!$A$2:$A$601,Admin!$F$2:$F$601,"",0)</f>
        <v/>
      </c>
      <c r="S17">
        <f>COUNTIF(R$7:R17,R17)</f>
        <v>6</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83"/>
      <c r="AB17" s="21" t="str">
        <f t="shared" si="4"/>
        <v/>
      </c>
      <c r="AC17" t="str">
        <f>_xlfn.XLOOKUP(W17,Admin!$A$2:$A$601,Admin!$F$2:$F$601,"",0)</f>
        <v/>
      </c>
      <c r="AD17">
        <f>COUNTIF(AC$7:AC17,AC17)</f>
        <v>11</v>
      </c>
      <c r="AE17" t="str">
        <f>IF(AA17=0,"",IF(AD17&lt;3,COUNTIF(AD$7:AD17,"&lt;3"),0))</f>
        <v/>
      </c>
      <c r="AF17" t="str">
        <f t="shared" si="5"/>
        <v/>
      </c>
      <c r="AJ17" s="45"/>
      <c r="AK17" s="21" t="str">
        <f>_xlfn.XLOOKUP(AJ17,Admin!$A$2:$A$601,Admin!$C$2:$C$601,"",0)</f>
        <v/>
      </c>
      <c r="AL17" s="21" t="str">
        <f>_xlfn.XLOOKUP(AJ17,Admin!$A$2:$A$601,Admin!$D$2:$D$601,"",0)</f>
        <v/>
      </c>
      <c r="AM17" s="21" t="str">
        <f>_xlfn.XLOOKUP(AJ17,Admin!$A$2:$A$601,Admin!$E$2:$E$601,"",0)</f>
        <v/>
      </c>
      <c r="AN17" s="83"/>
      <c r="AO17" s="21" t="str">
        <f t="shared" si="6"/>
        <v/>
      </c>
      <c r="AP17" t="str">
        <f>_xlfn.XLOOKUP(AJ17,Admin!$A$2:$A$601,Admin!$F$2:$F$601,"",0)</f>
        <v/>
      </c>
      <c r="AQ17">
        <f>COUNTIF(AP$7:AP17,AP17)</f>
        <v>7</v>
      </c>
      <c r="AR17" t="str">
        <f>IF(AN17=0,"",IF(AQ17&lt;3,COUNTIF(AQ$7:AQ17,"&lt;3"),0))</f>
        <v/>
      </c>
      <c r="AS17" t="str">
        <f t="shared" si="7"/>
        <v/>
      </c>
    </row>
    <row r="18" spans="1:45" x14ac:dyDescent="0.35">
      <c r="A18" s="45">
        <v>147</v>
      </c>
      <c r="B18" s="21" t="str">
        <f>_xlfn.XLOOKUP(A18,Admin!$A$2:$A$601,Admin!$C$2:$C$601,"",0)</f>
        <v>U13B BAC</v>
      </c>
      <c r="C18" s="21" t="str">
        <f>_xlfn.XLOOKUP(A18,Admin!$A$2:$A$601,Admin!$D$2:$D$601,"",0)</f>
        <v>Reuben</v>
      </c>
      <c r="D18" s="21" t="str">
        <f>_xlfn.XLOOKUP(A18,Admin!$A$2:$A$601,Admin!$E$2:$E$601,"",0)</f>
        <v>Gates</v>
      </c>
      <c r="E18" s="83">
        <v>25.2</v>
      </c>
      <c r="F18" s="21">
        <f t="shared" si="0"/>
        <v>12</v>
      </c>
      <c r="G18" t="str">
        <f>_xlfn.XLOOKUP(A18,Admin!$A$2:$A$601,Admin!$F$2:$F$601,"",0)</f>
        <v>BAC</v>
      </c>
      <c r="H18">
        <f>COUNTIF(G$7:G18,G18)</f>
        <v>3</v>
      </c>
      <c r="I18">
        <f>IF(E18=0,"",IF(H18&lt;3,COUNTIF(H$7:H18,"&lt;3"),0))</f>
        <v>0</v>
      </c>
      <c r="J18" t="str">
        <f t="shared" si="1"/>
        <v/>
      </c>
      <c r="L18" s="45"/>
      <c r="M18" s="21" t="str">
        <f>_xlfn.XLOOKUP(L18,Admin!$A$2:$A$601,Admin!$C$2:$C$601,"",0)</f>
        <v/>
      </c>
      <c r="N18" s="21" t="str">
        <f>_xlfn.XLOOKUP(L18,Admin!$A$2:$A$601,Admin!$D$2:$D$601,"",0)</f>
        <v/>
      </c>
      <c r="O18" s="21" t="str">
        <f>_xlfn.XLOOKUP(L18,Admin!$A$2:$A$601,Admin!$E$2:$E$601,"",0)</f>
        <v/>
      </c>
      <c r="P18" s="83"/>
      <c r="Q18" s="21" t="str">
        <f t="shared" si="2"/>
        <v/>
      </c>
      <c r="R18" t="str">
        <f>_xlfn.XLOOKUP(L18,Admin!$A$2:$A$601,Admin!$F$2:$F$601,"",0)</f>
        <v/>
      </c>
      <c r="S18">
        <f>COUNTIF(R$7:R18,R18)</f>
        <v>7</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83"/>
      <c r="AB18" s="21" t="str">
        <f t="shared" si="4"/>
        <v/>
      </c>
      <c r="AC18" t="str">
        <f>_xlfn.XLOOKUP(W18,Admin!$A$2:$A$601,Admin!$F$2:$F$601,"",0)</f>
        <v/>
      </c>
      <c r="AD18">
        <f>COUNTIF(AC$7:AC18,AC18)</f>
        <v>12</v>
      </c>
      <c r="AE18" t="str">
        <f>IF(AA18=0,"",IF(AD18&lt;3,COUNTIF(AD$7:AD18,"&lt;3"),0))</f>
        <v/>
      </c>
      <c r="AF18" t="str">
        <f t="shared" si="5"/>
        <v/>
      </c>
    </row>
    <row r="19" spans="1:45" x14ac:dyDescent="0.35">
      <c r="A19" s="45">
        <v>149</v>
      </c>
      <c r="B19" s="21" t="str">
        <f>_xlfn.XLOOKUP(A19,Admin!$A$2:$A$601,Admin!$C$2:$C$601,"",0)</f>
        <v>U13B BAC</v>
      </c>
      <c r="C19" s="21" t="str">
        <f>_xlfn.XLOOKUP(A19,Admin!$A$2:$A$601,Admin!$D$2:$D$601,"",0)</f>
        <v>Leo</v>
      </c>
      <c r="D19" s="21" t="str">
        <f>_xlfn.XLOOKUP(A19,Admin!$A$2:$A$601,Admin!$E$2:$E$601,"",0)</f>
        <v>Higham</v>
      </c>
      <c r="E19" s="83">
        <v>25.9</v>
      </c>
      <c r="F19" s="21">
        <f t="shared" si="0"/>
        <v>13</v>
      </c>
      <c r="G19" t="str">
        <f>_xlfn.XLOOKUP(A19,Admin!$A$2:$A$601,Admin!$F$2:$F$601,"",0)</f>
        <v>BAC</v>
      </c>
      <c r="H19">
        <f>COUNTIF(G$7:G19,G19)</f>
        <v>4</v>
      </c>
      <c r="I19">
        <f>IF(E19=0,"",IF(H19&lt;3,COUNTIF(H$7:H19,"&lt;3"),0))</f>
        <v>0</v>
      </c>
      <c r="J19" t="str">
        <f t="shared" si="1"/>
        <v/>
      </c>
      <c r="L19" s="45"/>
      <c r="M19" s="21" t="str">
        <f>_xlfn.XLOOKUP(L19,Admin!$A$2:$A$601,Admin!$C$2:$C$601,"",0)</f>
        <v/>
      </c>
      <c r="N19" s="21" t="str">
        <f>_xlfn.XLOOKUP(L19,Admin!$A$2:$A$601,Admin!$D$2:$D$601,"",0)</f>
        <v/>
      </c>
      <c r="O19" s="21" t="str">
        <f>_xlfn.XLOOKUP(L19,Admin!$A$2:$A$601,Admin!$E$2:$E$601,"",0)</f>
        <v/>
      </c>
      <c r="P19" s="83"/>
      <c r="Q19" s="21" t="str">
        <f t="shared" si="2"/>
        <v/>
      </c>
      <c r="R19" t="str">
        <f>_xlfn.XLOOKUP(L19,Admin!$A$2:$A$601,Admin!$F$2:$F$601,"",0)</f>
        <v/>
      </c>
      <c r="S19">
        <f>COUNTIF(R$7:R19,R19)</f>
        <v>8</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83"/>
      <c r="AB19" s="21" t="str">
        <f t="shared" si="4"/>
        <v/>
      </c>
      <c r="AC19" t="str">
        <f>_xlfn.XLOOKUP(W19,Admin!$A$2:$A$601,Admin!$F$2:$F$601,"",0)</f>
        <v/>
      </c>
      <c r="AD19">
        <f>COUNTIF(AC$7:AC19,AC19)</f>
        <v>13</v>
      </c>
      <c r="AE19" t="str">
        <f>IF(AA19=0,"",IF(AD19&lt;3,COUNTIF(AD$7:AD19,"&lt;3"),0))</f>
        <v/>
      </c>
      <c r="AF19" t="str">
        <f t="shared" si="5"/>
        <v/>
      </c>
    </row>
    <row r="20" spans="1:45" x14ac:dyDescent="0.35">
      <c r="A20" s="45">
        <v>454</v>
      </c>
      <c r="B20" s="21" t="str">
        <f>_xlfn.XLOOKUP(A20,Admin!$A$2:$A$601,Admin!$C$2:$C$601,"",0)</f>
        <v>U13B PR</v>
      </c>
      <c r="C20" s="21" t="str">
        <f>_xlfn.XLOOKUP(A20,Admin!$A$2:$A$601,Admin!$D$2:$D$601,"",0)</f>
        <v>Ted</v>
      </c>
      <c r="D20" s="21" t="str">
        <f>_xlfn.XLOOKUP(A20,Admin!$A$2:$A$601,Admin!$E$2:$E$601,"",0)</f>
        <v>Jackson</v>
      </c>
      <c r="E20" s="83">
        <v>26.4</v>
      </c>
      <c r="F20" s="21">
        <f t="shared" si="0"/>
        <v>14</v>
      </c>
      <c r="G20" t="str">
        <f>_xlfn.XLOOKUP(A20,Admin!$A$2:$A$601,Admin!$F$2:$F$601,"",0)</f>
        <v>PR</v>
      </c>
      <c r="H20">
        <f>COUNTIF(G$7:G20,G20)</f>
        <v>3</v>
      </c>
      <c r="I20">
        <f>IF(E20=0,"",IF(H20&lt;3,COUNTIF(H$7:H20,"&lt;3"),0))</f>
        <v>0</v>
      </c>
      <c r="J20" t="str">
        <f t="shared" si="1"/>
        <v/>
      </c>
      <c r="L20" s="45"/>
      <c r="M20" s="21" t="str">
        <f>_xlfn.XLOOKUP(L20,Admin!$A$2:$A$601,Admin!$C$2:$C$601,"",0)</f>
        <v/>
      </c>
      <c r="N20" s="21" t="str">
        <f>_xlfn.XLOOKUP(L20,Admin!$A$2:$A$601,Admin!$D$2:$D$601,"",0)</f>
        <v/>
      </c>
      <c r="O20" s="21" t="str">
        <f>_xlfn.XLOOKUP(L20,Admin!$A$2:$A$601,Admin!$E$2:$E$601,"",0)</f>
        <v/>
      </c>
      <c r="P20" s="83"/>
      <c r="Q20" s="21" t="str">
        <f t="shared" si="2"/>
        <v/>
      </c>
      <c r="R20" t="str">
        <f>_xlfn.XLOOKUP(L20,Admin!$A$2:$A$601,Admin!$F$2:$F$601,"",0)</f>
        <v/>
      </c>
      <c r="S20">
        <f>COUNTIF(R$7:R20,R20)</f>
        <v>9</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83"/>
      <c r="AB20" s="21" t="str">
        <f t="shared" si="4"/>
        <v/>
      </c>
      <c r="AC20" t="str">
        <f>_xlfn.XLOOKUP(W20,Admin!$A$2:$A$601,Admin!$F$2:$F$601,"",0)</f>
        <v/>
      </c>
      <c r="AD20">
        <f>COUNTIF(AC$7:AC20,AC20)</f>
        <v>14</v>
      </c>
      <c r="AE20" t="str">
        <f>IF(AA20=0,"",IF(AD20&lt;3,COUNTIF(AD$7:AD20,"&lt;3"),0))</f>
        <v/>
      </c>
      <c r="AF20" t="str">
        <f t="shared" si="5"/>
        <v/>
      </c>
    </row>
    <row r="21" spans="1:45" x14ac:dyDescent="0.35">
      <c r="A21" s="45">
        <v>150</v>
      </c>
      <c r="B21" s="21" t="str">
        <f>_xlfn.XLOOKUP(A21,Admin!$A$2:$A$601,Admin!$C$2:$C$601,"",0)</f>
        <v>U13B BAC</v>
      </c>
      <c r="C21" s="21" t="str">
        <f>_xlfn.XLOOKUP(A21,Admin!$A$2:$A$601,Admin!$D$2:$D$601,"",0)</f>
        <v>Harvey</v>
      </c>
      <c r="D21" s="21" t="str">
        <f>_xlfn.XLOOKUP(A21,Admin!$A$2:$A$601,Admin!$E$2:$E$601,"",0)</f>
        <v>Higham</v>
      </c>
      <c r="E21" s="83">
        <v>26.5</v>
      </c>
      <c r="F21" s="21">
        <f t="shared" si="0"/>
        <v>15</v>
      </c>
      <c r="G21" t="str">
        <f>_xlfn.XLOOKUP(A21,Admin!$A$2:$A$601,Admin!$F$2:$F$601,"",0)</f>
        <v>BAC</v>
      </c>
      <c r="H21">
        <f>COUNTIF(G$7:G21,G21)</f>
        <v>5</v>
      </c>
      <c r="I21">
        <f>IF(E21=0,"",IF(H21&lt;3,COUNTIF(H$7:H21,"&lt;3"),0))</f>
        <v>0</v>
      </c>
      <c r="J21" t="str">
        <f t="shared" si="1"/>
        <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10</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83"/>
      <c r="AB21" s="21" t="str">
        <f t="shared" si="4"/>
        <v/>
      </c>
      <c r="AC21" t="str">
        <f>_xlfn.XLOOKUP(W21,Admin!$A$2:$A$601,Admin!$F$2:$F$601,"",0)</f>
        <v/>
      </c>
      <c r="AD21">
        <f>COUNTIF(AC$7:AC21,AC21)</f>
        <v>15</v>
      </c>
      <c r="AE21" t="str">
        <f>IF(AA21=0,"",IF(AD21&lt;3,COUNTIF(AD$7:AD21,"&lt;3"),0))</f>
        <v/>
      </c>
      <c r="AF21" t="str">
        <f t="shared" si="5"/>
        <v/>
      </c>
    </row>
    <row r="22" spans="1:45" x14ac:dyDescent="0.35">
      <c r="A22" s="45">
        <v>348</v>
      </c>
      <c r="B22" s="21" t="str">
        <f>_xlfn.XLOOKUP(A22,Admin!$A$2:$A$601,Admin!$C$2:$C$601,"",0)</f>
        <v>U13B PAC</v>
      </c>
      <c r="C22" s="21" t="str">
        <f>_xlfn.XLOOKUP(A22,Admin!$A$2:$A$601,Admin!$D$2:$D$601,"",0)</f>
        <v>Juan</v>
      </c>
      <c r="D22" s="21" t="str">
        <f>_xlfn.XLOOKUP(A22,Admin!$A$2:$A$601,Admin!$E$2:$E$601,"",0)</f>
        <v>Gahndo Afandor</v>
      </c>
      <c r="E22" s="83">
        <v>26.7</v>
      </c>
      <c r="F22" s="21">
        <f t="shared" si="0"/>
        <v>16</v>
      </c>
      <c r="G22" t="str">
        <f>_xlfn.XLOOKUP(A22,Admin!$A$2:$A$601,Admin!$F$2:$F$601,"",0)</f>
        <v>PAC</v>
      </c>
      <c r="H22">
        <f>COUNTIF(G$7:G22,G22)</f>
        <v>5</v>
      </c>
      <c r="I22">
        <f>IF(E22=0,"",IF(H22&lt;3,COUNTIF(H$7:H22,"&lt;3"),0))</f>
        <v>0</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11</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83"/>
      <c r="AB22" s="21" t="str">
        <f t="shared" si="4"/>
        <v/>
      </c>
      <c r="AC22" t="str">
        <f>_xlfn.XLOOKUP(W22,Admin!$A$2:$A$601,Admin!$F$2:$F$601,"",0)</f>
        <v/>
      </c>
      <c r="AD22">
        <f>COUNTIF(AC$7:AC22,AC22)</f>
        <v>16</v>
      </c>
      <c r="AE22" t="str">
        <f>IF(AA22=0,"",IF(AD22&lt;3,COUNTIF(AD$7:AD22,"&lt;3"),0))</f>
        <v/>
      </c>
      <c r="AF22" t="str">
        <f t="shared" si="5"/>
        <v/>
      </c>
    </row>
    <row r="23" spans="1:45" x14ac:dyDescent="0.35">
      <c r="A23" s="45">
        <v>349</v>
      </c>
      <c r="B23" s="21" t="str">
        <f>_xlfn.XLOOKUP(A23,Admin!$A$2:$A$601,Admin!$C$2:$C$601,"",0)</f>
        <v>U13B PAC</v>
      </c>
      <c r="C23" s="21" t="str">
        <f>_xlfn.XLOOKUP(A23,Admin!$A$2:$A$601,Admin!$D$2:$D$601,"",0)</f>
        <v>Luis</v>
      </c>
      <c r="D23" s="21" t="str">
        <f>_xlfn.XLOOKUP(A23,Admin!$A$2:$A$601,Admin!$E$2:$E$601,"",0)</f>
        <v>Gahndo Afandor</v>
      </c>
      <c r="E23" s="83">
        <v>27.3</v>
      </c>
      <c r="F23" s="21">
        <f t="shared" si="0"/>
        <v>17</v>
      </c>
      <c r="G23" t="str">
        <f>_xlfn.XLOOKUP(A23,Admin!$A$2:$A$601,Admin!$F$2:$F$601,"",0)</f>
        <v>PAC</v>
      </c>
      <c r="H23">
        <f>COUNTIF(G$7:G23,G23)</f>
        <v>6</v>
      </c>
      <c r="I23">
        <f>IF(E23=0,"",IF(H23&lt;3,COUNTIF(H$7:H23,"&lt;3"),0))</f>
        <v>0</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12</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83"/>
      <c r="AB23" s="21" t="str">
        <f t="shared" si="4"/>
        <v/>
      </c>
      <c r="AC23" t="str">
        <f>_xlfn.XLOOKUP(W23,Admin!$A$2:$A$601,Admin!$F$2:$F$601,"",0)</f>
        <v/>
      </c>
      <c r="AD23">
        <f>COUNTIF(AC$7:AC23,AC23)</f>
        <v>17</v>
      </c>
      <c r="AE23" t="str">
        <f>IF(AA23=0,"",IF(AD23&lt;3,COUNTIF(AD$7:AD23,"&lt;3"),0))</f>
        <v/>
      </c>
      <c r="AF23" t="str">
        <f t="shared" si="5"/>
        <v/>
      </c>
    </row>
    <row r="24" spans="1:45" x14ac:dyDescent="0.35">
      <c r="A24" s="45"/>
      <c r="B24" s="21" t="str">
        <f>_xlfn.XLOOKUP(A24,Admin!$A$2:$A$601,Admin!$C$2:$C$601,"",0)</f>
        <v/>
      </c>
      <c r="C24" s="21" t="str">
        <f>_xlfn.XLOOKUP(A24,Admin!$A$2:$A$601,Admin!$D$2:$D$601,"",0)</f>
        <v/>
      </c>
      <c r="D24" s="21" t="str">
        <f>_xlfn.XLOOKUP(A24,Admin!$A$2:$A$601,Admin!$E$2:$E$601,"",0)</f>
        <v/>
      </c>
      <c r="E24" s="83"/>
      <c r="F24" s="21" t="str">
        <f t="shared" si="0"/>
        <v/>
      </c>
      <c r="G24" t="str">
        <f>_xlfn.XLOOKUP(A24,Admin!$A$2:$A$601,Admin!$F$2:$F$601,"",0)</f>
        <v/>
      </c>
      <c r="H24">
        <f>COUNTIF(G$7:G24,G24)</f>
        <v>1</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13</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83"/>
      <c r="AB24" s="21" t="str">
        <f t="shared" si="4"/>
        <v/>
      </c>
      <c r="AC24" t="str">
        <f>_xlfn.XLOOKUP(W24,Admin!$A$2:$A$601,Admin!$F$2:$F$601,"",0)</f>
        <v/>
      </c>
      <c r="AD24">
        <f>COUNTIF(AC$7:AC24,AC24)</f>
        <v>18</v>
      </c>
      <c r="AE24" t="str">
        <f>IF(AA24=0,"",IF(AD24&lt;3,COUNTIF(AD$7:AD24,"&lt;3"),0))</f>
        <v/>
      </c>
      <c r="AF24" t="str">
        <f t="shared" si="5"/>
        <v/>
      </c>
    </row>
    <row r="25" spans="1:45" x14ac:dyDescent="0.35">
      <c r="A25" s="45"/>
      <c r="B25" s="21" t="str">
        <f>_xlfn.XLOOKUP(A25,Admin!$A$2:$A$601,Admin!$C$2:$C$601,"",0)</f>
        <v/>
      </c>
      <c r="C25" s="21" t="str">
        <f>_xlfn.XLOOKUP(A25,Admin!$A$2:$A$601,Admin!$D$2:$D$601,"",0)</f>
        <v/>
      </c>
      <c r="D25" s="21" t="str">
        <f>_xlfn.XLOOKUP(A25,Admin!$A$2:$A$601,Admin!$E$2:$E$601,"",0)</f>
        <v/>
      </c>
      <c r="E25" s="83"/>
      <c r="F25" s="21" t="str">
        <f t="shared" si="0"/>
        <v/>
      </c>
      <c r="G25" t="str">
        <f>_xlfn.XLOOKUP(A25,Admin!$A$2:$A$601,Admin!$F$2:$F$601,"",0)</f>
        <v/>
      </c>
      <c r="H25">
        <f>COUNTIF(G$7:G25,G25)</f>
        <v>2</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14</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83"/>
      <c r="AB25" s="21" t="str">
        <f t="shared" si="4"/>
        <v/>
      </c>
      <c r="AC25" t="str">
        <f>_xlfn.XLOOKUP(W25,Admin!$A$2:$A$601,Admin!$F$2:$F$601,"",0)</f>
        <v/>
      </c>
      <c r="AD25">
        <f>COUNTIF(AC$7:AC25,AC25)</f>
        <v>19</v>
      </c>
      <c r="AE25" t="str">
        <f>IF(AA25=0,"",IF(AD25&lt;3,COUNTIF(AD$7:AD25,"&lt;3"),0))</f>
        <v/>
      </c>
      <c r="AF25" t="str">
        <f t="shared" si="5"/>
        <v/>
      </c>
    </row>
    <row r="26" spans="1:45" x14ac:dyDescent="0.35">
      <c r="A26" s="45"/>
      <c r="B26" s="21" t="str">
        <f>_xlfn.XLOOKUP(A26,Admin!$A$2:$A$601,Admin!$C$2:$C$601,"",0)</f>
        <v/>
      </c>
      <c r="C26" s="21" t="str">
        <f>_xlfn.XLOOKUP(A26,Admin!$A$2:$A$601,Admin!$D$2:$D$601,"",0)</f>
        <v/>
      </c>
      <c r="D26" s="21" t="str">
        <f>_xlfn.XLOOKUP(A26,Admin!$A$2:$A$601,Admin!$E$2:$E$601,"",0)</f>
        <v/>
      </c>
      <c r="E26" s="83"/>
      <c r="F26" s="21" t="str">
        <f t="shared" si="0"/>
        <v/>
      </c>
      <c r="G26" t="str">
        <f>_xlfn.XLOOKUP(A26,Admin!$A$2:$A$601,Admin!$F$2:$F$601,"",0)</f>
        <v/>
      </c>
      <c r="H26">
        <f>COUNTIF(G$7:G26,G26)</f>
        <v>3</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15</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83"/>
      <c r="AB26" s="21" t="str">
        <f t="shared" si="4"/>
        <v/>
      </c>
      <c r="AC26" t="str">
        <f>_xlfn.XLOOKUP(W26,Admin!$A$2:$A$601,Admin!$F$2:$F$601,"",0)</f>
        <v/>
      </c>
      <c r="AD26">
        <f>COUNTIF(AC$7:AC26,AC26)</f>
        <v>20</v>
      </c>
      <c r="AE26" t="str">
        <f>IF(AA26=0,"",IF(AD26&lt;3,COUNTIF(AD$7:AD26,"&lt;3"),0))</f>
        <v/>
      </c>
      <c r="AF26" t="str">
        <f t="shared" si="5"/>
        <v/>
      </c>
    </row>
    <row r="27" spans="1:45" x14ac:dyDescent="0.35">
      <c r="A27" s="45"/>
      <c r="B27" s="21" t="str">
        <f>_xlfn.XLOOKUP(A27,Admin!$A$2:$A$601,Admin!$C$2:$C$601,"",0)</f>
        <v/>
      </c>
      <c r="C27" s="21" t="str">
        <f>_xlfn.XLOOKUP(A27,Admin!$A$2:$A$601,Admin!$D$2:$D$601,"",0)</f>
        <v/>
      </c>
      <c r="D27" s="21" t="str">
        <f>_xlfn.XLOOKUP(A27,Admin!$A$2:$A$601,Admin!$E$2:$E$601,"",0)</f>
        <v/>
      </c>
      <c r="E27" s="83"/>
      <c r="F27" s="21" t="str">
        <f t="shared" si="0"/>
        <v/>
      </c>
      <c r="G27" t="str">
        <f>_xlfn.XLOOKUP(A27,Admin!$A$2:$A$601,Admin!$F$2:$F$601,"",0)</f>
        <v/>
      </c>
      <c r="H27">
        <f>COUNTIF(G$7:G27,G27)</f>
        <v>4</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16</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83"/>
      <c r="AB27" s="21" t="str">
        <f t="shared" si="4"/>
        <v/>
      </c>
      <c r="AC27" t="str">
        <f>_xlfn.XLOOKUP(W27,Admin!$A$2:$A$601,Admin!$F$2:$F$601,"",0)</f>
        <v/>
      </c>
      <c r="AD27">
        <f>COUNTIF(AC$7:AC27,AC27)</f>
        <v>21</v>
      </c>
      <c r="AE27" t="str">
        <f>IF(AA27=0,"",IF(AD27&lt;3,COUNTIF(AD$7:AD27,"&lt;3"),0))</f>
        <v/>
      </c>
      <c r="AF27" t="str">
        <f t="shared" si="5"/>
        <v/>
      </c>
    </row>
    <row r="28" spans="1:45" x14ac:dyDescent="0.35">
      <c r="A28" s="45"/>
      <c r="B28" s="21" t="str">
        <f>_xlfn.XLOOKUP(A28,Admin!$A$2:$A$601,Admin!$C$2:$C$601,"",0)</f>
        <v/>
      </c>
      <c r="C28" s="21" t="str">
        <f>_xlfn.XLOOKUP(A28,Admin!$A$2:$A$601,Admin!$D$2:$D$601,"",0)</f>
        <v/>
      </c>
      <c r="D28" s="21" t="str">
        <f>_xlfn.XLOOKUP(A28,Admin!$A$2:$A$601,Admin!$E$2:$E$601,"",0)</f>
        <v/>
      </c>
      <c r="E28" s="83"/>
      <c r="F28" s="21" t="str">
        <f t="shared" si="0"/>
        <v/>
      </c>
      <c r="G28" t="str">
        <f>_xlfn.XLOOKUP(A28,Admin!$A$2:$A$601,Admin!$F$2:$F$601,"",0)</f>
        <v/>
      </c>
      <c r="H28">
        <f>COUNTIF(G$7:G28,G28)</f>
        <v>5</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17</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83"/>
      <c r="AB28" s="21" t="str">
        <f t="shared" si="4"/>
        <v/>
      </c>
      <c r="AC28" t="str">
        <f>_xlfn.XLOOKUP(W28,Admin!$A$2:$A$601,Admin!$F$2:$F$601,"",0)</f>
        <v/>
      </c>
      <c r="AD28">
        <f>COUNTIF(AC$7:AC28,AC28)</f>
        <v>22</v>
      </c>
      <c r="AE28" t="str">
        <f>IF(AA28=0,"",IF(AD28&lt;3,COUNTIF(AD$7:AD28,"&lt;3"),0))</f>
        <v/>
      </c>
      <c r="AF28" t="str">
        <f t="shared" si="5"/>
        <v/>
      </c>
    </row>
    <row r="29" spans="1:45" x14ac:dyDescent="0.35">
      <c r="A29" s="45"/>
      <c r="B29" s="21" t="str">
        <f>_xlfn.XLOOKUP(A29,Admin!$A$2:$A$601,Admin!$C$2:$C$601,"",0)</f>
        <v/>
      </c>
      <c r="C29" s="21" t="str">
        <f>_xlfn.XLOOKUP(A29,Admin!$A$2:$A$601,Admin!$D$2:$D$601,"",0)</f>
        <v/>
      </c>
      <c r="D29" s="21" t="str">
        <f>_xlfn.XLOOKUP(A29,Admin!$A$2:$A$601,Admin!$E$2:$E$601,"",0)</f>
        <v/>
      </c>
      <c r="E29" s="83"/>
      <c r="F29" s="21" t="str">
        <f t="shared" si="0"/>
        <v/>
      </c>
      <c r="G29" t="str">
        <f>_xlfn.XLOOKUP(A29,Admin!$A$2:$A$601,Admin!$F$2:$F$601,"",0)</f>
        <v/>
      </c>
      <c r="H29">
        <f>COUNTIF(G$7:G29,G29)</f>
        <v>6</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18</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83"/>
      <c r="AB29" s="21" t="str">
        <f t="shared" si="4"/>
        <v/>
      </c>
      <c r="AC29" t="str">
        <f>_xlfn.XLOOKUP(W29,Admin!$A$2:$A$601,Admin!$F$2:$F$601,"",0)</f>
        <v/>
      </c>
      <c r="AD29">
        <f>COUNTIF(AC$7:AC29,AC29)</f>
        <v>23</v>
      </c>
      <c r="AE29" t="str">
        <f>IF(AA29=0,"",IF(AD29&lt;3,COUNTIF(AD$7:AD29,"&lt;3"),0))</f>
        <v/>
      </c>
      <c r="AF29" t="str">
        <f t="shared" si="5"/>
        <v/>
      </c>
    </row>
    <row r="30" spans="1:45" x14ac:dyDescent="0.35">
      <c r="A30" s="45"/>
      <c r="B30" s="21" t="str">
        <f>_xlfn.XLOOKUP(A30,Admin!$A$2:$A$601,Admin!$C$2:$C$601,"",0)</f>
        <v/>
      </c>
      <c r="C30" s="21" t="str">
        <f>_xlfn.XLOOKUP(A30,Admin!$A$2:$A$601,Admin!$D$2:$D$601,"",0)</f>
        <v/>
      </c>
      <c r="D30" s="21" t="str">
        <f>_xlfn.XLOOKUP(A30,Admin!$A$2:$A$601,Admin!$E$2:$E$601,"",0)</f>
        <v/>
      </c>
      <c r="E30" s="83"/>
      <c r="F30" s="21" t="str">
        <f t="shared" si="0"/>
        <v/>
      </c>
      <c r="G30" t="str">
        <f>_xlfn.XLOOKUP(A30,Admin!$A$2:$A$601,Admin!$F$2:$F$601,"",0)</f>
        <v/>
      </c>
      <c r="H30">
        <f>COUNTIF(G$7:G30,G30)</f>
        <v>7</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19</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83"/>
      <c r="AB30" s="21" t="str">
        <f t="shared" si="4"/>
        <v/>
      </c>
      <c r="AC30" t="str">
        <f>_xlfn.XLOOKUP(W30,Admin!$A$2:$A$601,Admin!$F$2:$F$601,"",0)</f>
        <v/>
      </c>
      <c r="AD30">
        <f>COUNTIF(AC$7:AC30,AC30)</f>
        <v>24</v>
      </c>
      <c r="AE30" t="str">
        <f>IF(AA30=0,"",IF(AD30&lt;3,COUNTIF(AD$7:AD30,"&lt;3"),0))</f>
        <v/>
      </c>
      <c r="AF30" t="str">
        <f t="shared" si="5"/>
        <v/>
      </c>
    </row>
    <row r="31" spans="1:45" x14ac:dyDescent="0.35">
      <c r="A31" s="45"/>
      <c r="B31" s="21" t="str">
        <f>_xlfn.XLOOKUP(A31,Admin!$A$2:$A$601,Admin!$C$2:$C$601,"",0)</f>
        <v/>
      </c>
      <c r="C31" s="21" t="str">
        <f>_xlfn.XLOOKUP(A31,Admin!$A$2:$A$601,Admin!$D$2:$D$601,"",0)</f>
        <v/>
      </c>
      <c r="D31" s="21" t="str">
        <f>_xlfn.XLOOKUP(A31,Admin!$A$2:$A$601,Admin!$E$2:$E$601,"",0)</f>
        <v/>
      </c>
      <c r="E31" s="83"/>
      <c r="F31" s="21" t="str">
        <f t="shared" si="0"/>
        <v/>
      </c>
      <c r="G31" t="str">
        <f>_xlfn.XLOOKUP(A31,Admin!$A$2:$A$601,Admin!$F$2:$F$601,"",0)</f>
        <v/>
      </c>
      <c r="H31">
        <f>COUNTIF(G$7:G31,G31)</f>
        <v>8</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20</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83"/>
      <c r="AB31" s="21" t="str">
        <f t="shared" si="4"/>
        <v/>
      </c>
      <c r="AC31" t="str">
        <f>_xlfn.XLOOKUP(W31,Admin!$A$2:$A$601,Admin!$F$2:$F$601,"",0)</f>
        <v/>
      </c>
      <c r="AD31">
        <f>COUNTIF(AC$7:AC31,AC31)</f>
        <v>25</v>
      </c>
      <c r="AE31" t="str">
        <f>IF(AA31=0,"",IF(AD31&lt;3,COUNTIF(AD$7:AD31,"&lt;3"),0))</f>
        <v/>
      </c>
      <c r="AF31" t="str">
        <f t="shared" si="5"/>
        <v/>
      </c>
    </row>
    <row r="32" spans="1:45" x14ac:dyDescent="0.35">
      <c r="A32" s="45"/>
      <c r="B32" s="21" t="str">
        <f>_xlfn.XLOOKUP(A32,Admin!$A$2:$A$601,Admin!$C$2:$C$601,"",0)</f>
        <v/>
      </c>
      <c r="C32" s="21" t="str">
        <f>_xlfn.XLOOKUP(A32,Admin!$A$2:$A$601,Admin!$D$2:$D$601,"",0)</f>
        <v/>
      </c>
      <c r="D32" s="21" t="str">
        <f>_xlfn.XLOOKUP(A32,Admin!$A$2:$A$601,Admin!$E$2:$E$601,"",0)</f>
        <v/>
      </c>
      <c r="E32" s="83"/>
      <c r="F32" s="21" t="str">
        <f t="shared" si="0"/>
        <v/>
      </c>
      <c r="G32" t="str">
        <f>_xlfn.XLOOKUP(A32,Admin!$A$2:$A$601,Admin!$F$2:$F$601,"",0)</f>
        <v/>
      </c>
      <c r="H32">
        <f>COUNTIF(G$7:G32,G32)</f>
        <v>9</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21</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83"/>
      <c r="AB32" s="21" t="str">
        <f t="shared" si="4"/>
        <v/>
      </c>
      <c r="AC32" t="str">
        <f>_xlfn.XLOOKUP(W32,Admin!$A$2:$A$601,Admin!$F$2:$F$601,"",0)</f>
        <v/>
      </c>
      <c r="AD32">
        <f>COUNTIF(AC$7:AC32,AC32)</f>
        <v>26</v>
      </c>
      <c r="AE32" t="str">
        <f>IF(AA32=0,"",IF(AD32&lt;3,COUNTIF(AD$7:AD32,"&lt;3"),0))</f>
        <v/>
      </c>
      <c r="AF32" t="str">
        <f t="shared" si="5"/>
        <v/>
      </c>
    </row>
    <row r="33" spans="1:32" x14ac:dyDescent="0.35">
      <c r="A33" s="45"/>
      <c r="B33" s="21" t="str">
        <f>_xlfn.XLOOKUP(A33,Admin!$A$2:$A$601,Admin!$C$2:$C$601,"",0)</f>
        <v/>
      </c>
      <c r="C33" s="21" t="str">
        <f>_xlfn.XLOOKUP(A33,Admin!$A$2:$A$601,Admin!$D$2:$D$601,"",0)</f>
        <v/>
      </c>
      <c r="D33" s="21" t="str">
        <f>_xlfn.XLOOKUP(A33,Admin!$A$2:$A$601,Admin!$E$2:$E$601,"",0)</f>
        <v/>
      </c>
      <c r="E33" s="83"/>
      <c r="F33" s="21" t="str">
        <f t="shared" si="0"/>
        <v/>
      </c>
      <c r="G33" t="str">
        <f>_xlfn.XLOOKUP(A33,Admin!$A$2:$A$601,Admin!$F$2:$F$601,"",0)</f>
        <v/>
      </c>
      <c r="H33">
        <f>COUNTIF(G$7:G33,G33)</f>
        <v>10</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22</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83"/>
      <c r="AB33" s="21" t="str">
        <f t="shared" si="4"/>
        <v/>
      </c>
      <c r="AC33" t="str">
        <f>_xlfn.XLOOKUP(W33,Admin!$A$2:$A$601,Admin!$F$2:$F$601,"",0)</f>
        <v/>
      </c>
      <c r="AD33">
        <f>COUNTIF(AC$7:AC33,AC33)</f>
        <v>27</v>
      </c>
      <c r="AE33" t="str">
        <f>IF(AA33=0,"",IF(AD33&lt;3,COUNTIF(AD$7:AD33,"&lt;3"),0))</f>
        <v/>
      </c>
      <c r="AF33" t="str">
        <f t="shared" si="5"/>
        <v/>
      </c>
    </row>
    <row r="34" spans="1:32" x14ac:dyDescent="0.35">
      <c r="A34" s="45"/>
      <c r="B34" s="21" t="str">
        <f>_xlfn.XLOOKUP(A34,Admin!$A$2:$A$601,Admin!$C$2:$C$601,"",0)</f>
        <v/>
      </c>
      <c r="C34" s="21" t="str">
        <f>_xlfn.XLOOKUP(A34,Admin!$A$2:$A$601,Admin!$D$2:$D$601,"",0)</f>
        <v/>
      </c>
      <c r="D34" s="21" t="str">
        <f>_xlfn.XLOOKUP(A34,Admin!$A$2:$A$601,Admin!$E$2:$E$601,"",0)</f>
        <v/>
      </c>
      <c r="E34" s="83"/>
      <c r="F34" s="21" t="str">
        <f t="shared" si="0"/>
        <v/>
      </c>
      <c r="G34" t="str">
        <f>_xlfn.XLOOKUP(A34,Admin!$A$2:$A$601,Admin!$F$2:$F$601,"",0)</f>
        <v/>
      </c>
      <c r="H34">
        <f>COUNTIF(G$7:G34,G34)</f>
        <v>11</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23</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83"/>
      <c r="AB34" s="21" t="str">
        <f t="shared" si="4"/>
        <v/>
      </c>
      <c r="AC34" t="str">
        <f>_xlfn.XLOOKUP(W34,Admin!$A$2:$A$601,Admin!$F$2:$F$601,"",0)</f>
        <v/>
      </c>
      <c r="AD34">
        <f>COUNTIF(AC$7:AC34,AC34)</f>
        <v>28</v>
      </c>
      <c r="AE34" t="str">
        <f>IF(AA34=0,"",IF(AD34&lt;3,COUNTIF(AD$7:AD34,"&lt;3"),0))</f>
        <v/>
      </c>
      <c r="AF34" t="str">
        <f t="shared" si="5"/>
        <v/>
      </c>
    </row>
    <row r="35" spans="1:32" x14ac:dyDescent="0.35">
      <c r="A35" s="45"/>
      <c r="B35" s="21" t="str">
        <f>_xlfn.XLOOKUP(A35,Admin!$A$2:$A$601,Admin!$C$2:$C$601,"",0)</f>
        <v/>
      </c>
      <c r="C35" s="21" t="str">
        <f>_xlfn.XLOOKUP(A35,Admin!$A$2:$A$601,Admin!$D$2:$D$601,"",0)</f>
        <v/>
      </c>
      <c r="D35" s="21" t="str">
        <f>_xlfn.XLOOKUP(A35,Admin!$A$2:$A$601,Admin!$E$2:$E$601,"",0)</f>
        <v/>
      </c>
      <c r="E35" s="83"/>
      <c r="F35" s="21" t="str">
        <f t="shared" si="0"/>
        <v/>
      </c>
      <c r="G35" t="str">
        <f>_xlfn.XLOOKUP(A35,Admin!$A$2:$A$601,Admin!$F$2:$F$601,"",0)</f>
        <v/>
      </c>
      <c r="H35">
        <f>COUNTIF(G$7:G35,G35)</f>
        <v>12</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24</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83"/>
      <c r="AB35" s="21" t="str">
        <f t="shared" si="4"/>
        <v/>
      </c>
      <c r="AC35" t="str">
        <f>_xlfn.XLOOKUP(W35,Admin!$A$2:$A$601,Admin!$F$2:$F$601,"",0)</f>
        <v/>
      </c>
      <c r="AD35">
        <f>COUNTIF(AC$7:AC35,AC35)</f>
        <v>29</v>
      </c>
      <c r="AE35" t="str">
        <f>IF(AA35=0,"",IF(AD35&lt;3,COUNTIF(AD$7:AD35,"&lt;3"),0))</f>
        <v/>
      </c>
      <c r="AF35" t="str">
        <f t="shared" si="5"/>
        <v/>
      </c>
    </row>
    <row r="36" spans="1:32" x14ac:dyDescent="0.35">
      <c r="A36" s="45"/>
      <c r="B36" s="21" t="str">
        <f>_xlfn.XLOOKUP(A36,Admin!$A$2:$A$601,Admin!$C$2:$C$601,"",0)</f>
        <v/>
      </c>
      <c r="C36" s="21" t="str">
        <f>_xlfn.XLOOKUP(A36,Admin!$A$2:$A$601,Admin!$D$2:$D$601,"",0)</f>
        <v/>
      </c>
      <c r="D36" s="21" t="str">
        <f>_xlfn.XLOOKUP(A36,Admin!$A$2:$A$601,Admin!$E$2:$E$601,"",0)</f>
        <v/>
      </c>
      <c r="E36" s="83"/>
      <c r="F36" s="21" t="str">
        <f t="shared" si="0"/>
        <v/>
      </c>
      <c r="G36" t="str">
        <f>_xlfn.XLOOKUP(A36,Admin!$A$2:$A$601,Admin!$F$2:$F$601,"",0)</f>
        <v/>
      </c>
      <c r="H36">
        <f>COUNTIF(G$7:G36,G36)</f>
        <v>13</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25</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83"/>
      <c r="AB36" s="21" t="str">
        <f t="shared" si="4"/>
        <v/>
      </c>
      <c r="AC36" t="str">
        <f>_xlfn.XLOOKUP(W36,Admin!$A$2:$A$601,Admin!$F$2:$F$601,"",0)</f>
        <v/>
      </c>
      <c r="AD36">
        <f>COUNTIF(AC$7:AC36,AC36)</f>
        <v>30</v>
      </c>
      <c r="AE36" t="str">
        <f>IF(AA36=0,"",IF(AD36&lt;3,COUNTIF(AD$7:AD36,"&lt;3"),0))</f>
        <v/>
      </c>
      <c r="AF36" t="str">
        <f t="shared" si="5"/>
        <v/>
      </c>
    </row>
    <row r="37" spans="1:32" x14ac:dyDescent="0.35">
      <c r="A37" s="45"/>
      <c r="B37" s="21" t="str">
        <f>_xlfn.XLOOKUP(A37,Admin!$A$2:$A$601,Admin!$C$2:$C$601,"",0)</f>
        <v/>
      </c>
      <c r="C37" s="21" t="str">
        <f>_xlfn.XLOOKUP(A37,Admin!$A$2:$A$601,Admin!$D$2:$D$601,"",0)</f>
        <v/>
      </c>
      <c r="D37" s="21" t="str">
        <f>_xlfn.XLOOKUP(A37,Admin!$A$2:$A$601,Admin!$E$2:$E$601,"",0)</f>
        <v/>
      </c>
      <c r="E37" s="83"/>
      <c r="F37" s="21" t="str">
        <f t="shared" si="0"/>
        <v/>
      </c>
      <c r="G37" t="str">
        <f>_xlfn.XLOOKUP(A37,Admin!$A$2:$A$601,Admin!$F$2:$F$601,"",0)</f>
        <v/>
      </c>
      <c r="H37">
        <f>COUNTIF(G$7:G37,G37)</f>
        <v>14</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26</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83"/>
      <c r="AB37" s="21" t="str">
        <f t="shared" si="4"/>
        <v/>
      </c>
      <c r="AC37" t="str">
        <f>_xlfn.XLOOKUP(W37,Admin!$A$2:$A$601,Admin!$F$2:$F$601,"",0)</f>
        <v/>
      </c>
      <c r="AD37">
        <f>COUNTIF(AC$7:AC37,AC37)</f>
        <v>31</v>
      </c>
      <c r="AE37" t="str">
        <f>IF(AA37=0,"",IF(AD37&lt;3,COUNTIF(AD$7:AD37,"&lt;3"),0))</f>
        <v/>
      </c>
      <c r="AF37" t="str">
        <f t="shared" si="5"/>
        <v/>
      </c>
    </row>
    <row r="38" spans="1:32" x14ac:dyDescent="0.35">
      <c r="A38" s="45"/>
      <c r="B38" s="21" t="str">
        <f>_xlfn.XLOOKUP(A38,Admin!$A$2:$A$601,Admin!$C$2:$C$601,"",0)</f>
        <v/>
      </c>
      <c r="C38" s="21" t="str">
        <f>_xlfn.XLOOKUP(A38,Admin!$A$2:$A$601,Admin!$D$2:$D$601,"",0)</f>
        <v/>
      </c>
      <c r="D38" s="21" t="str">
        <f>_xlfn.XLOOKUP(A38,Admin!$A$2:$A$601,Admin!$E$2:$E$601,"",0)</f>
        <v/>
      </c>
      <c r="E38" s="83"/>
      <c r="F38" s="21" t="str">
        <f t="shared" si="0"/>
        <v/>
      </c>
      <c r="G38" t="str">
        <f>_xlfn.XLOOKUP(A38,Admin!$A$2:$A$601,Admin!$F$2:$F$601,"",0)</f>
        <v/>
      </c>
      <c r="H38">
        <f>COUNTIF(G$7:G38,G38)</f>
        <v>15</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27</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83"/>
      <c r="AB38" s="21" t="str">
        <f t="shared" si="4"/>
        <v/>
      </c>
      <c r="AC38" t="str">
        <f>_xlfn.XLOOKUP(W38,Admin!$A$2:$A$601,Admin!$F$2:$F$601,"",0)</f>
        <v/>
      </c>
      <c r="AD38">
        <f>COUNTIF(AC$7:AC38,AC38)</f>
        <v>32</v>
      </c>
      <c r="AE38" t="str">
        <f>IF(AA38=0,"",IF(AD38&lt;3,COUNTIF(AD$7:AD38,"&lt;3"),0))</f>
        <v/>
      </c>
      <c r="AF38" t="str">
        <f t="shared" si="5"/>
        <v/>
      </c>
    </row>
    <row r="39" spans="1:32" x14ac:dyDescent="0.35">
      <c r="A39" s="45"/>
      <c r="B39" s="21" t="str">
        <f>_xlfn.XLOOKUP(A39,Admin!$A$2:$A$601,Admin!$C$2:$C$601,"",0)</f>
        <v/>
      </c>
      <c r="C39" s="21" t="str">
        <f>_xlfn.XLOOKUP(A39,Admin!$A$2:$A$601,Admin!$D$2:$D$601,"",0)</f>
        <v/>
      </c>
      <c r="D39" s="21" t="str">
        <f>_xlfn.XLOOKUP(A39,Admin!$A$2:$A$601,Admin!$E$2:$E$601,"",0)</f>
        <v/>
      </c>
      <c r="E39" s="83"/>
      <c r="F39" s="21" t="str">
        <f t="shared" si="0"/>
        <v/>
      </c>
      <c r="G39" t="str">
        <f>_xlfn.XLOOKUP(A39,Admin!$A$2:$A$601,Admin!$F$2:$F$601,"",0)</f>
        <v/>
      </c>
      <c r="H39">
        <f>COUNTIF(G$7:G39,G39)</f>
        <v>16</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28</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83"/>
      <c r="AB39" s="21" t="str">
        <f t="shared" si="4"/>
        <v/>
      </c>
      <c r="AC39" t="str">
        <f>_xlfn.XLOOKUP(W39,Admin!$A$2:$A$601,Admin!$F$2:$F$601,"",0)</f>
        <v/>
      </c>
      <c r="AD39">
        <f>COUNTIF(AC$7:AC39,AC39)</f>
        <v>33</v>
      </c>
      <c r="AE39" t="str">
        <f>IF(AA39=0,"",IF(AD39&lt;3,COUNTIF(AD$7:AD39,"&lt;3"),0))</f>
        <v/>
      </c>
      <c r="AF39" t="str">
        <f t="shared" si="5"/>
        <v/>
      </c>
    </row>
    <row r="40" spans="1:32" x14ac:dyDescent="0.35">
      <c r="A40" s="45"/>
      <c r="B40" s="21" t="str">
        <f>_xlfn.XLOOKUP(A40,Admin!$A$2:$A$601,Admin!$C$2:$C$601,"",0)</f>
        <v/>
      </c>
      <c r="C40" s="21" t="str">
        <f>_xlfn.XLOOKUP(A40,Admin!$A$2:$A$601,Admin!$D$2:$D$601,"",0)</f>
        <v/>
      </c>
      <c r="D40" s="21" t="str">
        <f>_xlfn.XLOOKUP(A40,Admin!$A$2:$A$601,Admin!$E$2:$E$601,"",0)</f>
        <v/>
      </c>
      <c r="E40" s="83"/>
      <c r="F40" s="21" t="str">
        <f t="shared" si="0"/>
        <v/>
      </c>
      <c r="G40" t="str">
        <f>_xlfn.XLOOKUP(A40,Admin!$A$2:$A$601,Admin!$F$2:$F$601,"",0)</f>
        <v/>
      </c>
      <c r="H40">
        <f>COUNTIF(G$7:G40,G40)</f>
        <v>17</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29</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83"/>
      <c r="AB40" s="21" t="str">
        <f t="shared" si="4"/>
        <v/>
      </c>
      <c r="AC40" t="str">
        <f>_xlfn.XLOOKUP(W40,Admin!$A$2:$A$601,Admin!$F$2:$F$601,"",0)</f>
        <v/>
      </c>
      <c r="AD40">
        <f>COUNTIF(AC$7:AC40,AC40)</f>
        <v>34</v>
      </c>
      <c r="AE40" t="str">
        <f>IF(AA40=0,"",IF(AD40&lt;3,COUNTIF(AD$7:AD40,"&lt;3"),0))</f>
        <v/>
      </c>
      <c r="AF40" t="str">
        <f t="shared" si="5"/>
        <v/>
      </c>
    </row>
    <row r="41" spans="1:32" x14ac:dyDescent="0.35">
      <c r="A41" s="45"/>
      <c r="B41" s="21" t="str">
        <f>_xlfn.XLOOKUP(A41,Admin!$A$2:$A$601,Admin!$C$2:$C$601,"",0)</f>
        <v/>
      </c>
      <c r="C41" s="21" t="str">
        <f>_xlfn.XLOOKUP(A41,Admin!$A$2:$A$601,Admin!$D$2:$D$601,"",0)</f>
        <v/>
      </c>
      <c r="D41" s="21" t="str">
        <f>_xlfn.XLOOKUP(A41,Admin!$A$2:$A$601,Admin!$E$2:$E$601,"",0)</f>
        <v/>
      </c>
      <c r="E41" s="83"/>
      <c r="F41" s="21" t="str">
        <f t="shared" si="0"/>
        <v/>
      </c>
      <c r="G41" t="str">
        <f>_xlfn.XLOOKUP(A41,Admin!$A$2:$A$601,Admin!$F$2:$F$601,"",0)</f>
        <v/>
      </c>
      <c r="H41">
        <f>COUNTIF(G$7:G41,G41)</f>
        <v>18</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30</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83"/>
      <c r="AB41" s="21" t="str">
        <f t="shared" si="4"/>
        <v/>
      </c>
      <c r="AC41" t="str">
        <f>_xlfn.XLOOKUP(W41,Admin!$A$2:$A$601,Admin!$F$2:$F$601,"",0)</f>
        <v/>
      </c>
      <c r="AD41">
        <f>COUNTIF(AC$7:AC41,AC41)</f>
        <v>35</v>
      </c>
      <c r="AE41" t="str">
        <f>IF(AA41=0,"",IF(AD41&lt;3,COUNTIF(AD$7:AD41,"&lt;3"),0))</f>
        <v/>
      </c>
      <c r="AF41" t="str">
        <f t="shared" si="5"/>
        <v/>
      </c>
    </row>
    <row r="42" spans="1:32" x14ac:dyDescent="0.35">
      <c r="A42" s="45"/>
      <c r="B42" s="21" t="str">
        <f>_xlfn.XLOOKUP(A42,Admin!$A$2:$A$601,Admin!$C$2:$C$601,"",0)</f>
        <v/>
      </c>
      <c r="C42" s="21" t="str">
        <f>_xlfn.XLOOKUP(A42,Admin!$A$2:$A$601,Admin!$D$2:$D$601,"",0)</f>
        <v/>
      </c>
      <c r="D42" s="21" t="str">
        <f>_xlfn.XLOOKUP(A42,Admin!$A$2:$A$601,Admin!$E$2:$E$601,"",0)</f>
        <v/>
      </c>
      <c r="E42" s="83"/>
      <c r="F42" s="21" t="str">
        <f t="shared" si="0"/>
        <v/>
      </c>
      <c r="G42" t="str">
        <f>_xlfn.XLOOKUP(A42,Admin!$A$2:$A$601,Admin!$F$2:$F$601,"",0)</f>
        <v/>
      </c>
      <c r="H42">
        <f>COUNTIF(G$7:G42,G42)</f>
        <v>19</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31</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83"/>
      <c r="AB42" s="21" t="str">
        <f t="shared" si="4"/>
        <v/>
      </c>
      <c r="AC42" t="str">
        <f>_xlfn.XLOOKUP(W42,Admin!$A$2:$A$601,Admin!$F$2:$F$601,"",0)</f>
        <v/>
      </c>
      <c r="AD42">
        <f>COUNTIF(AC$7:AC42,AC42)</f>
        <v>36</v>
      </c>
      <c r="AE42" t="str">
        <f>IF(AA42=0,"",IF(AD42&lt;3,COUNTIF(AD$7:AD42,"&lt;3"),0))</f>
        <v/>
      </c>
      <c r="AF42" t="str">
        <f t="shared" si="5"/>
        <v/>
      </c>
    </row>
    <row r="43" spans="1:32" x14ac:dyDescent="0.35">
      <c r="A43" s="45"/>
      <c r="B43" s="21" t="str">
        <f>_xlfn.XLOOKUP(A43,Admin!$A$2:$A$601,Admin!$C$2:$C$601,"",0)</f>
        <v/>
      </c>
      <c r="C43" s="21" t="str">
        <f>_xlfn.XLOOKUP(A43,Admin!$A$2:$A$601,Admin!$D$2:$D$601,"",0)</f>
        <v/>
      </c>
      <c r="D43" s="21" t="str">
        <f>_xlfn.XLOOKUP(A43,Admin!$A$2:$A$601,Admin!$E$2:$E$601,"",0)</f>
        <v/>
      </c>
      <c r="E43" s="83"/>
      <c r="F43" s="21" t="str">
        <f t="shared" si="0"/>
        <v/>
      </c>
      <c r="G43" t="str">
        <f>_xlfn.XLOOKUP(A43,Admin!$A$2:$A$601,Admin!$F$2:$F$601,"",0)</f>
        <v/>
      </c>
      <c r="H43">
        <f>COUNTIF(G$7:G43,G43)</f>
        <v>20</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32</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83"/>
      <c r="AB43" s="21" t="str">
        <f t="shared" si="4"/>
        <v/>
      </c>
      <c r="AC43" t="str">
        <f>_xlfn.XLOOKUP(W43,Admin!$A$2:$A$601,Admin!$F$2:$F$601,"",0)</f>
        <v/>
      </c>
      <c r="AD43">
        <f>COUNTIF(AC$7:AC43,AC43)</f>
        <v>37</v>
      </c>
      <c r="AE43" t="str">
        <f>IF(AA43=0,"",IF(AD43&lt;3,COUNTIF(AD$7:AD43,"&lt;3"),0))</f>
        <v/>
      </c>
      <c r="AF43" t="str">
        <f t="shared" si="5"/>
        <v/>
      </c>
    </row>
    <row r="44" spans="1:32" x14ac:dyDescent="0.35">
      <c r="A44" s="45"/>
      <c r="B44" s="21" t="str">
        <f>_xlfn.XLOOKUP(A44,Admin!$A$2:$A$601,Admin!$C$2:$C$601,"",0)</f>
        <v/>
      </c>
      <c r="C44" s="21" t="str">
        <f>_xlfn.XLOOKUP(A44,Admin!$A$2:$A$601,Admin!$D$2:$D$601,"",0)</f>
        <v/>
      </c>
      <c r="D44" s="21" t="str">
        <f>_xlfn.XLOOKUP(A44,Admin!$A$2:$A$601,Admin!$E$2:$E$601,"",0)</f>
        <v/>
      </c>
      <c r="E44" s="83"/>
      <c r="F44" s="21" t="str">
        <f t="shared" si="0"/>
        <v/>
      </c>
      <c r="G44" t="str">
        <f>_xlfn.XLOOKUP(A44,Admin!$A$2:$A$601,Admin!$F$2:$F$601,"",0)</f>
        <v/>
      </c>
      <c r="H44">
        <f>COUNTIF(G$7:G44,G44)</f>
        <v>21</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33</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83"/>
      <c r="AB44" s="21" t="str">
        <f t="shared" si="4"/>
        <v/>
      </c>
      <c r="AC44" t="str">
        <f>_xlfn.XLOOKUP(W44,Admin!$A$2:$A$601,Admin!$F$2:$F$601,"",0)</f>
        <v/>
      </c>
      <c r="AD44">
        <f>COUNTIF(AC$7:AC44,AC44)</f>
        <v>38</v>
      </c>
      <c r="AE44" t="str">
        <f>IF(AA44=0,"",IF(AD44&lt;3,COUNTIF(AD$7:AD44,"&lt;3"),0))</f>
        <v/>
      </c>
      <c r="AF44" t="str">
        <f t="shared" si="5"/>
        <v/>
      </c>
    </row>
    <row r="45" spans="1:32" x14ac:dyDescent="0.35">
      <c r="A45" s="45"/>
      <c r="B45" s="21" t="str">
        <f>_xlfn.XLOOKUP(A45,Admin!$A$2:$A$601,Admin!$C$2:$C$601,"",0)</f>
        <v/>
      </c>
      <c r="C45" s="21" t="str">
        <f>_xlfn.XLOOKUP(A45,Admin!$A$2:$A$601,Admin!$D$2:$D$601,"",0)</f>
        <v/>
      </c>
      <c r="D45" s="21" t="str">
        <f>_xlfn.XLOOKUP(A45,Admin!$A$2:$A$601,Admin!$E$2:$E$601,"",0)</f>
        <v/>
      </c>
      <c r="E45" s="83"/>
      <c r="F45" s="21" t="str">
        <f t="shared" si="0"/>
        <v/>
      </c>
      <c r="G45" t="str">
        <f>_xlfn.XLOOKUP(A45,Admin!$A$2:$A$601,Admin!$F$2:$F$601,"",0)</f>
        <v/>
      </c>
      <c r="H45">
        <f>COUNTIF(G$7:G45,G45)</f>
        <v>22</v>
      </c>
      <c r="I45" t="str">
        <f>IF(E45=0,"",IF(H45&lt;3,COUNTIF(H$7:H45,"&lt;3"),0))</f>
        <v/>
      </c>
      <c r="J45" t="str">
        <f t="shared" si="1"/>
        <v/>
      </c>
      <c r="L45" s="45"/>
      <c r="M45" s="21"/>
      <c r="N45" s="21" t="str">
        <f>_xlfn.XLOOKUP(L45,Admin!$A$2:$A$601,Admin!$D$2:$D$601,"",0)</f>
        <v/>
      </c>
      <c r="O45" s="21" t="str">
        <f>_xlfn.XLOOKUP(L45,Admin!$A$2:$A$601,Admin!$E$2:$E$601,"",0)</f>
        <v/>
      </c>
      <c r="P45" s="83"/>
      <c r="Q45" s="21"/>
      <c r="R45" t="str">
        <f>_xlfn.XLOOKUP(L45,Admin!$A$2:$A$601,Admin!$F$2:$F$601,"",0)</f>
        <v/>
      </c>
      <c r="S45">
        <f>COUNTIF(R$7:R45,R45)</f>
        <v>34</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83"/>
      <c r="AB45" s="21" t="str">
        <f t="shared" si="4"/>
        <v/>
      </c>
      <c r="AC45" t="str">
        <f>_xlfn.XLOOKUP(W45,Admin!$A$2:$A$601,Admin!$F$2:$F$601,"",0)</f>
        <v/>
      </c>
      <c r="AD45">
        <f>COUNTIF(AC$7:AC45,AC45)</f>
        <v>39</v>
      </c>
      <c r="AE45" t="str">
        <f>IF(AA45=0,"",IF(AD45&lt;3,COUNTIF(AD$7:AD45,"&lt;3"),0))</f>
        <v/>
      </c>
      <c r="AF45" t="str">
        <f t="shared" si="5"/>
        <v/>
      </c>
    </row>
    <row r="46" spans="1:32" x14ac:dyDescent="0.35">
      <c r="A46" s="45"/>
      <c r="B46" s="21" t="str">
        <f>_xlfn.XLOOKUP(A46,Admin!$A$2:$A$601,Admin!$C$2:$C$601,"",0)</f>
        <v/>
      </c>
      <c r="C46" s="21" t="str">
        <f>_xlfn.XLOOKUP(A46,Admin!$A$2:$A$601,Admin!$D$2:$D$601,"",0)</f>
        <v/>
      </c>
      <c r="D46" s="21" t="str">
        <f>_xlfn.XLOOKUP(A46,Admin!$A$2:$A$601,Admin!$E$2:$E$601,"",0)</f>
        <v/>
      </c>
      <c r="E46" s="83"/>
      <c r="F46" s="21" t="str">
        <f t="shared" si="0"/>
        <v/>
      </c>
      <c r="G46" t="str">
        <f>_xlfn.XLOOKUP(A46,Admin!$A$2:$A$601,Admin!$F$2:$F$601,"",0)</f>
        <v/>
      </c>
      <c r="H46">
        <f>COUNTIF(G$7:G46,G46)</f>
        <v>23</v>
      </c>
      <c r="I46" t="str">
        <f>IF(E46=0,"",IF(H46&lt;3,COUNTIF(H$7:H46,"&lt;3"),0))</f>
        <v/>
      </c>
      <c r="J46" t="str">
        <f t="shared" si="1"/>
        <v/>
      </c>
      <c r="L46" s="45"/>
      <c r="M46" s="21"/>
      <c r="N46" s="21" t="str">
        <f>_xlfn.XLOOKUP(L46,Admin!$A$2:$A$601,Admin!$D$2:$D$601,"",0)</f>
        <v/>
      </c>
      <c r="O46" s="21" t="str">
        <f>_xlfn.XLOOKUP(L46,Admin!$A$2:$A$601,Admin!$E$2:$E$601,"",0)</f>
        <v/>
      </c>
      <c r="P46" s="83"/>
      <c r="Q46" s="21"/>
      <c r="R46" t="str">
        <f>_xlfn.XLOOKUP(L46,Admin!$A$2:$A$601,Admin!$F$2:$F$601,"",0)</f>
        <v/>
      </c>
      <c r="S46">
        <f>COUNTIF(R$7:R46,R46)</f>
        <v>35</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83"/>
      <c r="AB46" s="21" t="str">
        <f t="shared" si="4"/>
        <v/>
      </c>
      <c r="AC46" t="str">
        <f>_xlfn.XLOOKUP(W46,Admin!$A$2:$A$601,Admin!$F$2:$F$601,"",0)</f>
        <v/>
      </c>
      <c r="AD46">
        <f>COUNTIF(AC$7:AC46,AC46)</f>
        <v>40</v>
      </c>
      <c r="AE46" t="str">
        <f>IF(AA46=0,"",IF(AD46&lt;3,COUNTIF(AD$7:AD46,"&lt;3"),0))</f>
        <v/>
      </c>
      <c r="AF46" t="str">
        <f t="shared" si="5"/>
        <v/>
      </c>
    </row>
    <row r="47" spans="1:32" x14ac:dyDescent="0.35">
      <c r="A47" s="45"/>
      <c r="B47" s="21" t="str">
        <f>_xlfn.XLOOKUP(A47,Admin!$A$2:$A$601,Admin!$C$2:$C$601,"",0)</f>
        <v/>
      </c>
      <c r="C47" s="21" t="str">
        <f>_xlfn.XLOOKUP(A47,Admin!$A$2:$A$601,Admin!$D$2:$D$601,"",0)</f>
        <v/>
      </c>
      <c r="D47" s="21" t="str">
        <f>_xlfn.XLOOKUP(A47,Admin!$A$2:$A$601,Admin!$E$2:$E$601,"",0)</f>
        <v/>
      </c>
      <c r="E47" s="83"/>
      <c r="F47" s="21" t="str">
        <f t="shared" si="0"/>
        <v/>
      </c>
      <c r="G47" t="str">
        <f>_xlfn.XLOOKUP(A47,Admin!$A$2:$A$601,Admin!$F$2:$F$601,"",0)</f>
        <v/>
      </c>
      <c r="H47">
        <f>COUNTIF(G$7:G47,G47)</f>
        <v>24</v>
      </c>
      <c r="I47" t="str">
        <f>IF(E47=0,"",IF(H47&lt;3,COUNTIF(H$7:H47,"&lt;3"),0))</f>
        <v/>
      </c>
      <c r="J47" t="str">
        <f t="shared" si="1"/>
        <v/>
      </c>
      <c r="L47" s="45"/>
      <c r="M47" s="21"/>
      <c r="N47" s="21" t="str">
        <f>_xlfn.XLOOKUP(L47,Admin!$A$2:$A$601,Admin!$D$2:$D$601,"",0)</f>
        <v/>
      </c>
      <c r="O47" s="21" t="str">
        <f>_xlfn.XLOOKUP(L47,Admin!$A$2:$A$601,Admin!$E$2:$E$601,"",0)</f>
        <v/>
      </c>
      <c r="P47" s="83"/>
      <c r="Q47" s="21"/>
      <c r="R47" t="str">
        <f>_xlfn.XLOOKUP(L47,Admin!$A$2:$A$601,Admin!$F$2:$F$601,"",0)</f>
        <v/>
      </c>
      <c r="S47">
        <f>COUNTIF(R$7:R47,R47)</f>
        <v>36</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83"/>
      <c r="AB47" s="21" t="str">
        <f t="shared" si="4"/>
        <v/>
      </c>
      <c r="AC47" t="str">
        <f>_xlfn.XLOOKUP(W47,Admin!$A$2:$A$601,Admin!$F$2:$F$601,"",0)</f>
        <v/>
      </c>
      <c r="AD47">
        <f>COUNTIF(AC$7:AC47,AC47)</f>
        <v>41</v>
      </c>
      <c r="AE47" t="str">
        <f>IF(AA47=0,"",IF(AD47&lt;3,COUNTIF(AD$7:AD47,"&lt;3"),0))</f>
        <v/>
      </c>
      <c r="AF47" t="str">
        <f t="shared" si="5"/>
        <v/>
      </c>
    </row>
    <row r="48" spans="1:32" x14ac:dyDescent="0.35">
      <c r="A48" s="45"/>
      <c r="B48" s="21" t="str">
        <f>_xlfn.XLOOKUP(A48,Admin!$A$2:$A$601,Admin!$C$2:$C$601,"",0)</f>
        <v/>
      </c>
      <c r="C48" s="21" t="str">
        <f>_xlfn.XLOOKUP(A48,Admin!$A$2:$A$601,Admin!$D$2:$D$601,"",0)</f>
        <v/>
      </c>
      <c r="D48" s="21" t="str">
        <f>_xlfn.XLOOKUP(A48,Admin!$A$2:$A$601,Admin!$E$2:$E$601,"",0)</f>
        <v/>
      </c>
      <c r="E48" s="83"/>
      <c r="F48" s="21" t="str">
        <f t="shared" si="0"/>
        <v/>
      </c>
      <c r="G48" t="str">
        <f>_xlfn.XLOOKUP(A48,Admin!$A$2:$A$601,Admin!$F$2:$F$601,"",0)</f>
        <v/>
      </c>
      <c r="H48">
        <f>COUNTIF(G$7:G48,G48)</f>
        <v>25</v>
      </c>
      <c r="I48" t="str">
        <f>IF(E48=0,"",IF(H48&lt;3,COUNTIF(H$7:H48,"&lt;3"),0))</f>
        <v/>
      </c>
      <c r="J48" t="str">
        <f t="shared" si="1"/>
        <v/>
      </c>
      <c r="L48" s="45"/>
      <c r="M48" s="21"/>
      <c r="N48" s="21" t="str">
        <f>_xlfn.XLOOKUP(L48,Admin!$A$2:$A$601,Admin!$D$2:$D$601,"",0)</f>
        <v/>
      </c>
      <c r="O48" s="21" t="str">
        <f>_xlfn.XLOOKUP(L48,Admin!$A$2:$A$601,Admin!$E$2:$E$601,"",0)</f>
        <v/>
      </c>
      <c r="P48" s="83"/>
      <c r="Q48" s="21"/>
      <c r="R48" t="str">
        <f>_xlfn.XLOOKUP(L48,Admin!$A$2:$A$601,Admin!$F$2:$F$601,"",0)</f>
        <v/>
      </c>
      <c r="S48">
        <f>COUNTIF(R$7:R48,R48)</f>
        <v>37</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83"/>
      <c r="AB48" s="21" t="str">
        <f t="shared" si="4"/>
        <v/>
      </c>
      <c r="AC48" t="str">
        <f>_xlfn.XLOOKUP(W48,Admin!$A$2:$A$601,Admin!$F$2:$F$601,"",0)</f>
        <v/>
      </c>
      <c r="AD48">
        <f>COUNTIF(AC$7:AC48,AC48)</f>
        <v>42</v>
      </c>
      <c r="AE48" t="str">
        <f>IF(AA48=0,"",IF(AD48&lt;3,COUNTIF(AD$7:AD48,"&lt;3"),0))</f>
        <v/>
      </c>
      <c r="AF48" t="str">
        <f t="shared" si="5"/>
        <v/>
      </c>
    </row>
    <row r="49" spans="1:32" x14ac:dyDescent="0.35">
      <c r="A49" s="45"/>
      <c r="B49" s="21" t="str">
        <f>_xlfn.XLOOKUP(A49,Admin!$A$2:$A$601,Admin!$C$2:$C$601,"",0)</f>
        <v/>
      </c>
      <c r="C49" s="21" t="str">
        <f>_xlfn.XLOOKUP(A49,Admin!$A$2:$A$601,Admin!$D$2:$D$601,"",0)</f>
        <v/>
      </c>
      <c r="D49" s="21" t="str">
        <f>_xlfn.XLOOKUP(A49,Admin!$A$2:$A$601,Admin!$E$2:$E$601,"",0)</f>
        <v/>
      </c>
      <c r="E49" s="83"/>
      <c r="F49" s="21" t="str">
        <f t="shared" si="0"/>
        <v/>
      </c>
      <c r="G49" t="str">
        <f>_xlfn.XLOOKUP(A49,Admin!$A$2:$A$601,Admin!$F$2:$F$601,"",0)</f>
        <v/>
      </c>
      <c r="H49">
        <f>COUNTIF(G$7:G49,G49)</f>
        <v>26</v>
      </c>
      <c r="I49" t="str">
        <f>IF(E49=0,"",IF(H49&lt;3,COUNTIF(H$7:H49,"&lt;3"),0))</f>
        <v/>
      </c>
      <c r="J49" t="str">
        <f t="shared" si="1"/>
        <v/>
      </c>
      <c r="L49" s="45"/>
      <c r="M49" s="21"/>
      <c r="N49" s="21" t="str">
        <f>_xlfn.XLOOKUP(L49,Admin!$A$2:$A$601,Admin!$D$2:$D$601,"",0)</f>
        <v/>
      </c>
      <c r="O49" s="21" t="str">
        <f>_xlfn.XLOOKUP(L49,Admin!$A$2:$A$601,Admin!$E$2:$E$601,"",0)</f>
        <v/>
      </c>
      <c r="P49" s="83"/>
      <c r="Q49" s="21"/>
      <c r="R49" t="str">
        <f>_xlfn.XLOOKUP(L49,Admin!$A$2:$A$601,Admin!$F$2:$F$601,"",0)</f>
        <v/>
      </c>
      <c r="S49">
        <f>COUNTIF(R$7:R49,R49)</f>
        <v>38</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83"/>
      <c r="AB49" s="21" t="str">
        <f t="shared" si="4"/>
        <v/>
      </c>
      <c r="AC49" t="str">
        <f>_xlfn.XLOOKUP(W49,Admin!$A$2:$A$601,Admin!$F$2:$F$601,"",0)</f>
        <v/>
      </c>
      <c r="AD49">
        <f>COUNTIF(AC$7:AC49,AC49)</f>
        <v>43</v>
      </c>
      <c r="AE49" t="str">
        <f>IF(AA49=0,"",IF(AD49&lt;3,COUNTIF(AD$7:AD49,"&lt;3"),0))</f>
        <v/>
      </c>
      <c r="AF49" t="str">
        <f t="shared" si="5"/>
        <v/>
      </c>
    </row>
    <row r="50" spans="1:32" x14ac:dyDescent="0.35">
      <c r="A50" s="45"/>
      <c r="B50" s="21" t="str">
        <f>_xlfn.XLOOKUP(A50,Admin!$A$2:$A$601,Admin!$C$2:$C$601,"",0)</f>
        <v/>
      </c>
      <c r="C50" s="21" t="str">
        <f>_xlfn.XLOOKUP(A50,Admin!$A$2:$A$601,Admin!$D$2:$D$601,"",0)</f>
        <v/>
      </c>
      <c r="D50" s="21" t="str">
        <f>_xlfn.XLOOKUP(A50,Admin!$A$2:$A$601,Admin!$E$2:$E$601,"",0)</f>
        <v/>
      </c>
      <c r="E50" s="83"/>
      <c r="F50" s="21" t="str">
        <f t="shared" si="0"/>
        <v/>
      </c>
      <c r="G50" t="str">
        <f>_xlfn.XLOOKUP(A50,Admin!$A$2:$A$601,Admin!$F$2:$F$601,"",0)</f>
        <v/>
      </c>
      <c r="H50">
        <f>COUNTIF(G$7:G50,G50)</f>
        <v>27</v>
      </c>
      <c r="I50" t="str">
        <f>IF(E50=0,"",IF(H50&lt;3,COUNTIF(H$7:H50,"&lt;3"),0))</f>
        <v/>
      </c>
      <c r="J50" t="str">
        <f t="shared" si="1"/>
        <v/>
      </c>
      <c r="L50" s="45"/>
      <c r="M50" s="21"/>
      <c r="N50" s="21" t="str">
        <f>_xlfn.XLOOKUP(L50,Admin!$A$2:$A$601,Admin!$D$2:$D$601,"",0)</f>
        <v/>
      </c>
      <c r="O50" s="21" t="str">
        <f>_xlfn.XLOOKUP(L50,Admin!$A$2:$A$601,Admin!$E$2:$E$601,"",0)</f>
        <v/>
      </c>
      <c r="P50" s="83"/>
      <c r="Q50" s="21"/>
      <c r="R50" t="str">
        <f>_xlfn.XLOOKUP(L50,Admin!$A$2:$A$601,Admin!$F$2:$F$601,"",0)</f>
        <v/>
      </c>
      <c r="S50">
        <f>COUNTIF(R$7:R50,R50)</f>
        <v>39</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83"/>
      <c r="AB50" s="21" t="str">
        <f t="shared" si="4"/>
        <v/>
      </c>
      <c r="AC50" t="str">
        <f>_xlfn.XLOOKUP(W50,Admin!$A$2:$A$601,Admin!$F$2:$F$601,"",0)</f>
        <v/>
      </c>
      <c r="AD50">
        <f>COUNTIF(AC$7:AC50,AC50)</f>
        <v>44</v>
      </c>
      <c r="AE50" t="str">
        <f>IF(AA50=0,"",IF(AD50&lt;3,COUNTIF(AD$7:AD50,"&lt;3"),0))</f>
        <v/>
      </c>
      <c r="AF50" t="str">
        <f t="shared" si="5"/>
        <v/>
      </c>
    </row>
  </sheetData>
  <sortState xmlns:xlrd2="http://schemas.microsoft.com/office/spreadsheetml/2017/richdata2" ref="W7:AB50">
    <sortCondition ref="AB7:AB50"/>
  </sortState>
  <mergeCells count="1">
    <mergeCell ref="A1:AB1"/>
  </mergeCells>
  <conditionalFormatting sqref="F7:F33">
    <cfRule type="duplicateValues" dxfId="259" priority="40"/>
  </conditionalFormatting>
  <conditionalFormatting sqref="Q7:Q33">
    <cfRule type="duplicateValues" dxfId="258" priority="39"/>
  </conditionalFormatting>
  <conditionalFormatting sqref="AB7:AB33">
    <cfRule type="duplicateValues" dxfId="257" priority="38"/>
  </conditionalFormatting>
  <conditionalFormatting sqref="B7:B50">
    <cfRule type="containsBlanks" dxfId="256" priority="22" stopIfTrue="1">
      <formula>LEN(TRIM(B7))=0</formula>
    </cfRule>
    <cfRule type="containsText" dxfId="255" priority="23" operator="containsText" text="U13G">
      <formula>NOT(ISERROR(SEARCH("U13G",B7)))</formula>
    </cfRule>
    <cfRule type="containsText" dxfId="254" priority="24" operator="containsText" text="U11">
      <formula>NOT(ISERROR(SEARCH("U11",B7)))</formula>
    </cfRule>
    <cfRule type="containsText" dxfId="253" priority="25" operator="containsText" text="U15">
      <formula>NOT(ISERROR(SEARCH("U15",B7)))</formula>
    </cfRule>
  </conditionalFormatting>
  <conditionalFormatting sqref="M7:M50">
    <cfRule type="containsBlanks" dxfId="252" priority="10" stopIfTrue="1">
      <formula>LEN(TRIM(M7))=0</formula>
    </cfRule>
    <cfRule type="containsText" dxfId="251" priority="11" operator="containsText" text="U13G">
      <formula>NOT(ISERROR(SEARCH("U13G",M7)))</formula>
    </cfRule>
    <cfRule type="containsText" dxfId="250" priority="12" operator="containsText" text="U11">
      <formula>NOT(ISERROR(SEARCH("U11",M7)))</formula>
    </cfRule>
    <cfRule type="containsText" dxfId="249" priority="13" operator="containsText" text="U15">
      <formula>NOT(ISERROR(SEARCH("U15",M7)))</formula>
    </cfRule>
  </conditionalFormatting>
  <conditionalFormatting sqref="X7:X50">
    <cfRule type="containsBlanks" dxfId="248" priority="6" stopIfTrue="1">
      <formula>LEN(TRIM(X7))=0</formula>
    </cfRule>
    <cfRule type="containsText" dxfId="247" priority="7" operator="containsText" text="U13G">
      <formula>NOT(ISERROR(SEARCH("U13G",X7)))</formula>
    </cfRule>
    <cfRule type="containsText" dxfId="246" priority="8" operator="containsText" text="U11">
      <formula>NOT(ISERROR(SEARCH("U11",X7)))</formula>
    </cfRule>
    <cfRule type="containsText" dxfId="245" priority="9" operator="containsText" text="U15">
      <formula>NOT(ISERROR(SEARCH("U15",X7)))</formula>
    </cfRule>
  </conditionalFormatting>
  <conditionalFormatting sqref="AO7:AO17">
    <cfRule type="duplicateValues" dxfId="244" priority="5"/>
  </conditionalFormatting>
  <conditionalFormatting sqref="AK7:AK17">
    <cfRule type="containsBlanks" dxfId="243" priority="1" stopIfTrue="1">
      <formula>LEN(TRIM(AK7))=0</formula>
    </cfRule>
    <cfRule type="containsText" dxfId="242" priority="2" operator="containsText" text="U13G">
      <formula>NOT(ISERROR(SEARCH("U13G",AK7)))</formula>
    </cfRule>
    <cfRule type="containsText" dxfId="241" priority="3" operator="containsText" text="U11">
      <formula>NOT(ISERROR(SEARCH("U11",AK7)))</formula>
    </cfRule>
    <cfRule type="containsText" dxfId="240" priority="4" operator="containsText" text="U15">
      <formula>NOT(ISERROR(SEARCH("U15",AK7)))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0]!sortu13btr">
                <anchor moveWithCells="1" sizeWithCells="1">
                  <from>
                    <xdr:col>3</xdr:col>
                    <xdr:colOff>330200</xdr:colOff>
                    <xdr:row>0</xdr:row>
                    <xdr:rowOff>82550</xdr:rowOff>
                  </from>
                  <to>
                    <xdr:col>5</xdr:col>
                    <xdr:colOff>76200</xdr:colOff>
                    <xdr:row>0</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C193-0844-4DA2-AAD3-0C54387E35CA}">
  <sheetPr codeName="Sheet14">
    <tabColor rgb="FFFFCCFF"/>
  </sheetPr>
  <dimension ref="A1:AS50"/>
  <sheetViews>
    <sheetView topLeftCell="X1" zoomScaleNormal="100" workbookViewId="0">
      <selection activeCell="AQ9" sqref="AQ9"/>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7.453125" customWidth="1"/>
    <col min="7" max="7" width="4.90625" hidden="1" customWidth="1"/>
    <col min="8" max="8" width="2.81640625" hidden="1" customWidth="1"/>
    <col min="9" max="9" width="1.81640625" hidden="1" customWidth="1"/>
    <col min="10" max="10" width="5.90625" customWidth="1"/>
    <col min="11" max="13" width="8.81640625" customWidth="1"/>
    <col min="14" max="14" width="21.81640625" customWidth="1"/>
    <col min="15" max="15" width="25.26953125" customWidth="1"/>
    <col min="16" max="16" width="8.81640625" style="99" customWidth="1"/>
    <col min="17" max="17" width="7.453125" customWidth="1"/>
    <col min="18" max="18" width="4.90625" hidden="1" customWidth="1"/>
    <col min="19" max="19" width="2.81640625" hidden="1" customWidth="1"/>
    <col min="20" max="20" width="1.81640625" hidden="1" customWidth="1"/>
    <col min="21" max="21" width="5.90625" customWidth="1"/>
    <col min="22" max="23" width="8.81640625" customWidth="1"/>
    <col min="24" max="24" width="9" customWidth="1"/>
    <col min="25" max="26" width="17.7265625" customWidth="1"/>
    <col min="27" max="27" width="8.81640625" style="99" customWidth="1"/>
    <col min="28" max="28" width="7.453125" customWidth="1"/>
    <col min="29" max="29" width="4.90625" hidden="1" customWidth="1"/>
    <col min="30" max="30" width="2.81640625" hidden="1" customWidth="1"/>
    <col min="31" max="31" width="1.81640625" hidden="1" customWidth="1"/>
    <col min="32" max="32" width="5.90625" bestFit="1" customWidth="1"/>
  </cols>
  <sheetData>
    <row r="1" spans="1:45" ht="31" x14ac:dyDescent="0.7">
      <c r="A1" s="156" t="s">
        <v>553</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62"/>
      <c r="AD1" s="62"/>
      <c r="AE1" s="62"/>
      <c r="AF1" s="62"/>
    </row>
    <row r="3" spans="1:45" ht="21" x14ac:dyDescent="0.5">
      <c r="A3" s="46" t="s">
        <v>41</v>
      </c>
      <c r="B3" s="46"/>
      <c r="C3" s="49" t="s">
        <v>48</v>
      </c>
      <c r="D3" s="46"/>
      <c r="E3" s="115"/>
      <c r="F3" s="46"/>
      <c r="G3" s="46"/>
      <c r="H3" s="46"/>
      <c r="I3" s="46"/>
      <c r="J3" s="46"/>
      <c r="L3" s="44" t="s">
        <v>45</v>
      </c>
      <c r="M3" s="44"/>
      <c r="N3" s="50" t="s">
        <v>49</v>
      </c>
      <c r="O3" s="44"/>
      <c r="P3" s="116"/>
      <c r="Q3" s="44"/>
      <c r="R3" s="44"/>
      <c r="S3" s="44"/>
      <c r="T3" s="44"/>
      <c r="U3" s="44"/>
      <c r="W3" s="47" t="s">
        <v>45</v>
      </c>
      <c r="X3" s="47"/>
      <c r="Y3" s="51" t="s">
        <v>50</v>
      </c>
      <c r="Z3" s="47"/>
      <c r="AA3" s="100"/>
      <c r="AB3" s="47"/>
      <c r="AC3" s="47"/>
      <c r="AD3" s="47"/>
      <c r="AE3" s="47"/>
      <c r="AF3" s="47"/>
      <c r="AJ3" s="46" t="s">
        <v>41</v>
      </c>
      <c r="AK3" s="46"/>
      <c r="AL3" s="49" t="s">
        <v>529</v>
      </c>
      <c r="AM3" s="46"/>
      <c r="AN3" s="115"/>
      <c r="AO3" s="46"/>
      <c r="AP3" s="46"/>
      <c r="AQ3" s="46"/>
      <c r="AR3" s="46"/>
      <c r="AS3" s="46"/>
    </row>
    <row r="4" spans="1:45" x14ac:dyDescent="0.35">
      <c r="A4" s="46"/>
      <c r="B4" s="46"/>
      <c r="C4" s="46"/>
      <c r="D4" s="46"/>
      <c r="E4" s="115"/>
      <c r="F4" s="46"/>
      <c r="G4" s="46"/>
      <c r="H4" s="46"/>
      <c r="I4" s="46"/>
      <c r="J4" s="46"/>
      <c r="L4" s="44"/>
      <c r="M4" s="44"/>
      <c r="N4" s="44"/>
      <c r="O4" s="44"/>
      <c r="P4" s="116"/>
      <c r="Q4" s="44"/>
      <c r="R4" s="44"/>
      <c r="S4" s="44"/>
      <c r="T4" s="44"/>
      <c r="U4" s="44"/>
      <c r="W4" s="47"/>
      <c r="X4" s="47"/>
      <c r="Y4" s="47"/>
      <c r="Z4" s="47"/>
      <c r="AA4" s="100"/>
      <c r="AB4" s="47"/>
      <c r="AC4" s="47"/>
      <c r="AD4" s="47"/>
      <c r="AE4" s="47"/>
      <c r="AF4" s="47"/>
      <c r="AJ4" s="46"/>
      <c r="AK4" s="46"/>
      <c r="AL4" s="46"/>
      <c r="AM4" s="46"/>
      <c r="AN4" s="115"/>
      <c r="AO4" s="46"/>
      <c r="AP4" s="46"/>
      <c r="AQ4" s="46"/>
      <c r="AR4" s="46"/>
      <c r="AS4" s="46"/>
    </row>
    <row r="5" spans="1:45" x14ac:dyDescent="0.35">
      <c r="A5" s="46" t="s">
        <v>42</v>
      </c>
      <c r="B5" s="46"/>
      <c r="C5" s="46"/>
      <c r="D5" s="46"/>
      <c r="E5" s="115"/>
      <c r="F5" s="46"/>
      <c r="G5" s="46"/>
      <c r="H5" s="46"/>
      <c r="I5" s="46"/>
      <c r="J5" s="46"/>
      <c r="L5" s="44" t="s">
        <v>42</v>
      </c>
      <c r="M5" s="44"/>
      <c r="N5" s="44"/>
      <c r="O5" s="44"/>
      <c r="P5" s="116"/>
      <c r="Q5" s="44"/>
      <c r="R5" s="44"/>
      <c r="S5" s="44"/>
      <c r="T5" s="44"/>
      <c r="U5" s="44"/>
      <c r="W5" s="47" t="s">
        <v>42</v>
      </c>
      <c r="X5" s="47"/>
      <c r="Y5" s="47"/>
      <c r="Z5" s="47"/>
      <c r="AA5" s="100"/>
      <c r="AB5" s="47"/>
      <c r="AC5" s="47"/>
      <c r="AD5" s="47"/>
      <c r="AE5" s="47"/>
      <c r="AF5" s="47"/>
      <c r="AJ5" s="46" t="s">
        <v>42</v>
      </c>
      <c r="AK5" s="46"/>
      <c r="AL5" s="46"/>
      <c r="AM5" s="46"/>
      <c r="AN5" s="115"/>
      <c r="AO5" s="46"/>
      <c r="AP5" s="46"/>
      <c r="AQ5" s="46"/>
      <c r="AR5" s="46"/>
      <c r="AS5" s="46"/>
    </row>
    <row r="6" spans="1:45" x14ac:dyDescent="0.35">
      <c r="A6" s="21" t="s">
        <v>29</v>
      </c>
      <c r="B6" s="21" t="s">
        <v>53</v>
      </c>
      <c r="C6" s="21" t="s">
        <v>54</v>
      </c>
      <c r="D6" s="21" t="s">
        <v>55</v>
      </c>
      <c r="E6" s="101" t="s">
        <v>43</v>
      </c>
      <c r="F6" s="21" t="s">
        <v>44</v>
      </c>
      <c r="G6" s="64" t="s">
        <v>22</v>
      </c>
      <c r="H6" s="64"/>
      <c r="I6" s="64"/>
      <c r="J6" s="64" t="s">
        <v>71</v>
      </c>
      <c r="L6" s="21" t="s">
        <v>29</v>
      </c>
      <c r="M6" s="21" t="s">
        <v>53</v>
      </c>
      <c r="N6" s="21" t="s">
        <v>54</v>
      </c>
      <c r="O6" s="21" t="s">
        <v>55</v>
      </c>
      <c r="P6" s="101" t="s">
        <v>43</v>
      </c>
      <c r="Q6" s="21" t="s">
        <v>44</v>
      </c>
      <c r="R6" s="64" t="s">
        <v>22</v>
      </c>
      <c r="S6" s="64"/>
      <c r="T6" s="64"/>
      <c r="U6" s="64" t="s">
        <v>71</v>
      </c>
      <c r="W6" s="21" t="s">
        <v>29</v>
      </c>
      <c r="X6" s="21" t="s">
        <v>53</v>
      </c>
      <c r="Y6" s="21" t="s">
        <v>54</v>
      </c>
      <c r="Z6" s="21" t="s">
        <v>55</v>
      </c>
      <c r="AA6" s="101" t="s">
        <v>43</v>
      </c>
      <c r="AB6" s="21" t="s">
        <v>44</v>
      </c>
      <c r="AC6" s="64" t="s">
        <v>22</v>
      </c>
      <c r="AD6" s="64"/>
      <c r="AE6" s="64"/>
      <c r="AF6" s="64" t="s">
        <v>71</v>
      </c>
      <c r="AJ6" s="21" t="s">
        <v>29</v>
      </c>
      <c r="AK6" s="21" t="s">
        <v>53</v>
      </c>
      <c r="AL6" s="21" t="s">
        <v>54</v>
      </c>
      <c r="AM6" s="21" t="s">
        <v>55</v>
      </c>
      <c r="AN6" s="101" t="s">
        <v>43</v>
      </c>
      <c r="AO6" s="21" t="s">
        <v>44</v>
      </c>
      <c r="AP6" s="64" t="s">
        <v>22</v>
      </c>
      <c r="AQ6" s="64"/>
      <c r="AR6" s="64"/>
      <c r="AS6" s="64" t="s">
        <v>71</v>
      </c>
    </row>
    <row r="7" spans="1:45" x14ac:dyDescent="0.35">
      <c r="A7" s="45">
        <v>631</v>
      </c>
      <c r="B7" s="21" t="str">
        <f>_xlfn.XLOOKUP(A7,Admin!$A$2:$A$601,Admin!$C$2:$C$601,"",0)</f>
        <v>U13G WAC</v>
      </c>
      <c r="C7" s="21" t="str">
        <f>_xlfn.XLOOKUP(A7,Admin!$A$2:$A$601,Admin!$D$2:$D$601,"",0)</f>
        <v>Tilly</v>
      </c>
      <c r="D7" s="21" t="str">
        <f>_xlfn.XLOOKUP(A7,Admin!$A$2:$A$601,Admin!$E$2:$E$601,"",0)</f>
        <v>Pretty</v>
      </c>
      <c r="E7" s="83">
        <v>23.8</v>
      </c>
      <c r="F7" s="21">
        <f t="shared" ref="F7:F33" si="0">IFERROR(RANK(E7,E$7:E$50,1),"")</f>
        <v>1</v>
      </c>
      <c r="G7" t="str">
        <f>_xlfn.XLOOKUP(A7,Admin!$A$2:$A$601,Admin!$F$2:$F$601,"",0)</f>
        <v>WAC</v>
      </c>
      <c r="H7">
        <f>COUNTIF(G$7:G7,G7)</f>
        <v>1</v>
      </c>
      <c r="I7">
        <f>IF(E7=0,"",IF(H7&lt;3,COUNTIF(H$7:H7,"&lt;3"),0))</f>
        <v>1</v>
      </c>
      <c r="J7">
        <f t="shared" ref="J7:J50" si="1">IFERROR(IF(I7&gt;0,VLOOKUP(MIN(F7,I7),scoretb,2,FALSE),""),"")</f>
        <v>12</v>
      </c>
      <c r="L7" s="45">
        <v>637</v>
      </c>
      <c r="M7" s="21" t="str">
        <f>_xlfn.XLOOKUP(L7,Admin!$A$2:$A$601,Admin!$C$2:$C$601,"",0)</f>
        <v>U13G WAC</v>
      </c>
      <c r="N7" s="21" t="str">
        <f>_xlfn.XLOOKUP(L7,Admin!$A$2:$A$601,Admin!$D$2:$D$601,"",0)</f>
        <v xml:space="preserve">Eliza </v>
      </c>
      <c r="O7" s="21" t="str">
        <f>_xlfn.XLOOKUP(L7,Admin!$A$2:$A$601,Admin!$E$2:$E$601,"",0)</f>
        <v>Blakeway</v>
      </c>
      <c r="P7" s="83">
        <v>53.4</v>
      </c>
      <c r="Q7" s="21">
        <f t="shared" ref="Q7:Q50" si="2">IFERROR(RANK(P7,P$7:P$50,1),"")</f>
        <v>1</v>
      </c>
      <c r="R7" t="str">
        <f>_xlfn.XLOOKUP(L7,Admin!$A$2:$A$601,Admin!$F$2:$F$601,"",0)</f>
        <v>WAC</v>
      </c>
      <c r="S7">
        <f>COUNTIF(R$7:R7,R7)</f>
        <v>1</v>
      </c>
      <c r="T7">
        <f>IF(P7=0,"",IF(S7&lt;3,COUNTIF(S$7:S7,"&lt;3"),0))</f>
        <v>1</v>
      </c>
      <c r="U7">
        <f t="shared" ref="U7:U50" si="3">IFERROR(IF(T7&gt;0,VLOOKUP(MIN(Q7,T7),scoretb,2,FALSE),""),"")</f>
        <v>12</v>
      </c>
      <c r="W7" s="45">
        <v>438</v>
      </c>
      <c r="X7" s="21" t="str">
        <f>_xlfn.XLOOKUP(W7,Admin!$A$2:$A$601,Admin!$C$2:$C$601,"",0)</f>
        <v>U13G PR</v>
      </c>
      <c r="Y7" s="21" t="str">
        <f>_xlfn.XLOOKUP(W7,Admin!$A$2:$A$601,Admin!$D$2:$D$601,"",0)</f>
        <v>Poppy</v>
      </c>
      <c r="Z7" s="21" t="str">
        <f>_xlfn.XLOOKUP(W7,Admin!$A$2:$A$601,Admin!$E$2:$E$601,"",0)</f>
        <v>Fulling</v>
      </c>
      <c r="AA7" s="83">
        <v>81.599999999999994</v>
      </c>
      <c r="AB7" s="21">
        <f t="shared" ref="AB7:AB50" si="4">IFERROR(RANK(AA7,AA$7:AA$50,1),"")</f>
        <v>1</v>
      </c>
      <c r="AC7" t="str">
        <f>_xlfn.XLOOKUP(W7,Admin!$A$2:$A$601,Admin!$F$2:$F$601,"",0)</f>
        <v>PR</v>
      </c>
      <c r="AD7">
        <f>COUNTIF(AC$7:AC7,AC7)</f>
        <v>1</v>
      </c>
      <c r="AE7">
        <f>IF(AA7=0,"",IF(AD7&lt;3,COUNTIF(AD$7:AD7,"&lt;3"),0))</f>
        <v>1</v>
      </c>
      <c r="AF7">
        <f t="shared" ref="AF7:AF50" si="5">IFERROR(IF(AE7&gt;0,VLOOKUP(MIN(AB7,AE7),scoretb,2,FALSE),""),"")</f>
        <v>12</v>
      </c>
      <c r="AJ7" s="45">
        <v>631</v>
      </c>
      <c r="AK7" s="21" t="str">
        <f>_xlfn.XLOOKUP(AJ7,Admin!$A$2:$A$601,Admin!$C$2:$C$601,"",0)</f>
        <v>U13G WAC</v>
      </c>
      <c r="AL7" s="21" t="str">
        <f>_xlfn.XLOOKUP(AJ7,Admin!$A$2:$A$601,Admin!$D$2:$D$601,"",0)</f>
        <v>Tilly</v>
      </c>
      <c r="AM7" s="21" t="str">
        <f>_xlfn.XLOOKUP(AJ7,Admin!$A$2:$A$601,Admin!$E$2:$E$601,"",0)</f>
        <v>Pretty</v>
      </c>
      <c r="AN7" s="83">
        <v>23.9</v>
      </c>
      <c r="AO7" s="21">
        <f t="shared" ref="AO7:AO16" si="6">IFERROR(RANK(AN7,AN$7:AN$50,1),"")</f>
        <v>1</v>
      </c>
      <c r="AP7" t="str">
        <f>_xlfn.XLOOKUP(AJ7,Admin!$A$2:$A$601,Admin!$F$2:$F$601,"",0)</f>
        <v>WAC</v>
      </c>
      <c r="AQ7">
        <f>COUNTIF(AP$7:AP7,AP7)</f>
        <v>1</v>
      </c>
      <c r="AR7">
        <f>IF(AN7=0,"",IF(AQ7&lt;3,COUNTIF(AQ$7:AQ7,"&lt;3"),0))</f>
        <v>1</v>
      </c>
      <c r="AS7">
        <f t="shared" ref="AS7:AS16" si="7">IFERROR(IF(AR7&gt;0,VLOOKUP(MIN(AO7,AR7),scoretb,2,FALSE),""),"")</f>
        <v>12</v>
      </c>
    </row>
    <row r="8" spans="1:45" x14ac:dyDescent="0.35">
      <c r="A8" s="45">
        <v>232</v>
      </c>
      <c r="B8" s="21" t="str">
        <f>_xlfn.XLOOKUP(A8,Admin!$A$2:$A$601,Admin!$C$2:$C$601,"",0)</f>
        <v>U13G DAC</v>
      </c>
      <c r="C8" s="21" t="str">
        <f>_xlfn.XLOOKUP(A8,Admin!$A$2:$A$601,Admin!$D$2:$D$601,"",0)</f>
        <v>Amelia</v>
      </c>
      <c r="D8" s="21" t="str">
        <f>_xlfn.XLOOKUP(A8,Admin!$A$2:$A$601,Admin!$E$2:$E$601,"",0)</f>
        <v>GRAHAM</v>
      </c>
      <c r="E8" s="83">
        <v>23.9</v>
      </c>
      <c r="F8" s="21">
        <f t="shared" si="0"/>
        <v>2</v>
      </c>
      <c r="G8" t="str">
        <f>_xlfn.XLOOKUP(A8,Admin!$A$2:$A$601,Admin!$F$2:$F$601,"",0)</f>
        <v>DAC</v>
      </c>
      <c r="H8">
        <f>COUNTIF(G$7:G8,G8)</f>
        <v>1</v>
      </c>
      <c r="I8">
        <f>IF(E8=0,"",IF(H8&lt;3,COUNTIF(H$7:H8,"&lt;3"),0))</f>
        <v>2</v>
      </c>
      <c r="J8">
        <f t="shared" si="1"/>
        <v>11</v>
      </c>
      <c r="L8" s="45">
        <v>632</v>
      </c>
      <c r="M8" s="21" t="str">
        <f>_xlfn.XLOOKUP(L8,Admin!$A$2:$A$601,Admin!$C$2:$C$601,"",0)</f>
        <v>U13G WAC</v>
      </c>
      <c r="N8" s="21" t="str">
        <f>_xlfn.XLOOKUP(L8,Admin!$A$2:$A$601,Admin!$D$2:$D$601,"",0)</f>
        <v>Lila</v>
      </c>
      <c r="O8" s="21" t="str">
        <f>_xlfn.XLOOKUP(L8,Admin!$A$2:$A$601,Admin!$E$2:$E$601,"",0)</f>
        <v>Richards</v>
      </c>
      <c r="P8" s="83">
        <v>53.6</v>
      </c>
      <c r="Q8" s="21">
        <f t="shared" si="2"/>
        <v>2</v>
      </c>
      <c r="R8" t="str">
        <f>_xlfn.XLOOKUP(L8,Admin!$A$2:$A$601,Admin!$F$2:$F$601,"",0)</f>
        <v>WAC</v>
      </c>
      <c r="S8">
        <f>COUNTIF(R$7:R8,R8)</f>
        <v>2</v>
      </c>
      <c r="T8">
        <f>IF(P8=0,"",IF(S8&lt;3,COUNTIF(S$7:S8,"&lt;3"),0))</f>
        <v>2</v>
      </c>
      <c r="U8">
        <f t="shared" si="3"/>
        <v>11</v>
      </c>
      <c r="W8" s="45">
        <v>643</v>
      </c>
      <c r="X8" s="21" t="str">
        <f>_xlfn.XLOOKUP(W8,Admin!$A$2:$A$601,Admin!$C$2:$C$601,"",0)</f>
        <v>U13G WAC</v>
      </c>
      <c r="Y8" s="21" t="str">
        <f>_xlfn.XLOOKUP(W8,Admin!$A$2:$A$601,Admin!$D$2:$D$601,"",0)</f>
        <v>Imogen</v>
      </c>
      <c r="Z8" s="21" t="str">
        <f>_xlfn.XLOOKUP(W8,Admin!$A$2:$A$601,Admin!$E$2:$E$601,"",0)</f>
        <v>Stanning</v>
      </c>
      <c r="AA8" s="83">
        <v>83</v>
      </c>
      <c r="AB8" s="21">
        <f t="shared" si="4"/>
        <v>2</v>
      </c>
      <c r="AC8" t="str">
        <f>_xlfn.XLOOKUP(W8,Admin!$A$2:$A$601,Admin!$F$2:$F$601,"",0)</f>
        <v>WAC</v>
      </c>
      <c r="AD8">
        <f>COUNTIF(AC$7:AC8,AC8)</f>
        <v>1</v>
      </c>
      <c r="AE8">
        <f>IF(AA8=0,"",IF(AD8&lt;3,COUNTIF(AD$7:AD8,"&lt;3"),0))</f>
        <v>2</v>
      </c>
      <c r="AF8">
        <f t="shared" si="5"/>
        <v>11</v>
      </c>
      <c r="AJ8" s="45">
        <v>642</v>
      </c>
      <c r="AK8" s="21" t="str">
        <f>_xlfn.XLOOKUP(AJ8,Admin!$A$2:$A$601,Admin!$C$2:$C$601,"",0)</f>
        <v>U13G WAC</v>
      </c>
      <c r="AL8" s="21" t="str">
        <f>_xlfn.XLOOKUP(AJ8,Admin!$A$2:$A$601,Admin!$D$2:$D$601,"",0)</f>
        <v xml:space="preserve">Eva </v>
      </c>
      <c r="AM8" s="21" t="str">
        <f>_xlfn.XLOOKUP(AJ8,Admin!$A$2:$A$601,Admin!$E$2:$E$601,"",0)</f>
        <v xml:space="preserve">Rourke </v>
      </c>
      <c r="AN8" s="83">
        <v>24.2</v>
      </c>
      <c r="AO8" s="21">
        <f t="shared" si="6"/>
        <v>2</v>
      </c>
      <c r="AP8" t="str">
        <f>_xlfn.XLOOKUP(AJ8,Admin!$A$2:$A$601,Admin!$F$2:$F$601,"",0)</f>
        <v>WAC</v>
      </c>
      <c r="AQ8">
        <f>COUNTIF(AP$7:AP8,AP8)</f>
        <v>2</v>
      </c>
      <c r="AR8">
        <f>IF(AN8=0,"",IF(AQ8&lt;3,COUNTIF(AQ$7:AQ8,"&lt;3"),0))</f>
        <v>2</v>
      </c>
      <c r="AS8">
        <f t="shared" si="7"/>
        <v>11</v>
      </c>
    </row>
    <row r="9" spans="1:45" x14ac:dyDescent="0.35">
      <c r="A9" s="45">
        <v>634</v>
      </c>
      <c r="B9" s="21" t="str">
        <f>_xlfn.XLOOKUP(A9,Admin!$A$2:$A$601,Admin!$C$2:$C$601,"",0)</f>
        <v>U13G WAC</v>
      </c>
      <c r="C9" s="21" t="str">
        <f>_xlfn.XLOOKUP(A9,Admin!$A$2:$A$601,Admin!$D$2:$D$601,"",0)</f>
        <v>Ada</v>
      </c>
      <c r="D9" s="21" t="str">
        <f>_xlfn.XLOOKUP(A9,Admin!$A$2:$A$601,Admin!$E$2:$E$601,"",0)</f>
        <v>Jones</v>
      </c>
      <c r="E9" s="83">
        <v>24.2</v>
      </c>
      <c r="F9" s="21">
        <f t="shared" si="0"/>
        <v>3</v>
      </c>
      <c r="G9" t="str">
        <f>_xlfn.XLOOKUP(A9,Admin!$A$2:$A$601,Admin!$F$2:$F$601,"",0)</f>
        <v>WAC</v>
      </c>
      <c r="H9">
        <f>COUNTIF(G$7:G9,G9)</f>
        <v>2</v>
      </c>
      <c r="I9">
        <f>IF(E9=0,"",IF(H9&lt;3,COUNTIF(H$7:H9,"&lt;3"),0))</f>
        <v>3</v>
      </c>
      <c r="J9">
        <f t="shared" si="1"/>
        <v>10</v>
      </c>
      <c r="L9" s="45">
        <v>232</v>
      </c>
      <c r="M9" s="21" t="str">
        <f>_xlfn.XLOOKUP(L9,Admin!$A$2:$A$601,Admin!$C$2:$C$601,"",0)</f>
        <v>U13G DAC</v>
      </c>
      <c r="N9" s="21" t="str">
        <f>_xlfn.XLOOKUP(L9,Admin!$A$2:$A$601,Admin!$D$2:$D$601,"",0)</f>
        <v>Amelia</v>
      </c>
      <c r="O9" s="21" t="str">
        <f>_xlfn.XLOOKUP(L9,Admin!$A$2:$A$601,Admin!$E$2:$E$601,"",0)</f>
        <v>GRAHAM</v>
      </c>
      <c r="P9" s="83">
        <v>54.6</v>
      </c>
      <c r="Q9" s="21">
        <f t="shared" si="2"/>
        <v>3</v>
      </c>
      <c r="R9" t="str">
        <f>_xlfn.XLOOKUP(L9,Admin!$A$2:$A$601,Admin!$F$2:$F$601,"",0)</f>
        <v>DAC</v>
      </c>
      <c r="S9">
        <f>COUNTIF(R$7:R9,R9)</f>
        <v>1</v>
      </c>
      <c r="T9">
        <f>IF(P9=0,"",IF(S9&lt;3,COUNTIF(S$7:S9,"&lt;3"),0))</f>
        <v>3</v>
      </c>
      <c r="U9">
        <f t="shared" si="3"/>
        <v>10</v>
      </c>
      <c r="W9" s="45"/>
      <c r="X9" s="21" t="str">
        <f>_xlfn.XLOOKUP(W9,Admin!$A$2:$A$601,Admin!$C$2:$C$601,"",0)</f>
        <v/>
      </c>
      <c r="Y9" s="21" t="str">
        <f>_xlfn.XLOOKUP(W9,Admin!$A$2:$A$601,Admin!$D$2:$D$601,"",0)</f>
        <v/>
      </c>
      <c r="Z9" s="21" t="str">
        <f>_xlfn.XLOOKUP(W9,Admin!$A$2:$A$601,Admin!$E$2:$E$601,"",0)</f>
        <v/>
      </c>
      <c r="AA9" s="83"/>
      <c r="AB9" s="21" t="str">
        <f t="shared" si="4"/>
        <v/>
      </c>
      <c r="AC9" t="str">
        <f>_xlfn.XLOOKUP(W9,Admin!$A$2:$A$601,Admin!$F$2:$F$601,"",0)</f>
        <v/>
      </c>
      <c r="AD9">
        <f>COUNTIF(AC$7:AC9,AC9)</f>
        <v>1</v>
      </c>
      <c r="AE9" t="str">
        <f>IF(AA9=0,"",IF(AD9&lt;3,COUNTIF(AD$7:AD9,"&lt;3"),0))</f>
        <v/>
      </c>
      <c r="AF9" t="str">
        <f t="shared" si="5"/>
        <v/>
      </c>
      <c r="AJ9" s="45">
        <v>634</v>
      </c>
      <c r="AK9" s="21" t="str">
        <f>_xlfn.XLOOKUP(AJ9,Admin!$A$2:$A$601,Admin!$C$2:$C$601,"",0)</f>
        <v>U13G WAC</v>
      </c>
      <c r="AL9" s="21" t="str">
        <f>_xlfn.XLOOKUP(AJ9,Admin!$A$2:$A$601,Admin!$D$2:$D$601,"",0)</f>
        <v>Ada</v>
      </c>
      <c r="AM9" s="21" t="str">
        <f>_xlfn.XLOOKUP(AJ9,Admin!$A$2:$A$601,Admin!$E$2:$E$601,"",0)</f>
        <v>Jones</v>
      </c>
      <c r="AN9" s="83">
        <v>24.4</v>
      </c>
      <c r="AO9" s="21">
        <f t="shared" si="6"/>
        <v>3</v>
      </c>
      <c r="AP9" t="str">
        <f>_xlfn.XLOOKUP(AJ9,Admin!$A$2:$A$601,Admin!$F$2:$F$601,"",0)</f>
        <v>WAC</v>
      </c>
      <c r="AQ9">
        <f>COUNTIF(AP$7:AP9,AP9)</f>
        <v>3</v>
      </c>
      <c r="AR9">
        <f>IF(AN9=0,"",IF(AQ9&lt;3,COUNTIF(AQ$7:AQ9,"&lt;3"),0))</f>
        <v>0</v>
      </c>
      <c r="AS9" t="str">
        <f t="shared" si="7"/>
        <v/>
      </c>
    </row>
    <row r="10" spans="1:45" x14ac:dyDescent="0.35">
      <c r="A10" s="45">
        <v>642</v>
      </c>
      <c r="B10" s="21" t="str">
        <f>_xlfn.XLOOKUP(A10,Admin!$A$2:$A$601,Admin!$C$2:$C$601,"",0)</f>
        <v>U13G WAC</v>
      </c>
      <c r="C10" s="21" t="str">
        <f>_xlfn.XLOOKUP(A10,Admin!$A$2:$A$601,Admin!$D$2:$D$601,"",0)</f>
        <v xml:space="preserve">Eva </v>
      </c>
      <c r="D10" s="21" t="str">
        <f>_xlfn.XLOOKUP(A10,Admin!$A$2:$A$601,Admin!$E$2:$E$601,"",0)</f>
        <v xml:space="preserve">Rourke </v>
      </c>
      <c r="E10" s="83">
        <v>24.3</v>
      </c>
      <c r="F10" s="21">
        <f t="shared" si="0"/>
        <v>4</v>
      </c>
      <c r="G10" t="str">
        <f>_xlfn.XLOOKUP(A10,Admin!$A$2:$A$601,Admin!$F$2:$F$601,"",0)</f>
        <v>WAC</v>
      </c>
      <c r="H10">
        <f>COUNTIF(G$7:G10,G10)</f>
        <v>3</v>
      </c>
      <c r="I10">
        <f>IF(E10=0,"",IF(H10&lt;3,COUNTIF(H$7:H10,"&lt;3"),0))</f>
        <v>0</v>
      </c>
      <c r="J10" t="str">
        <f t="shared" si="1"/>
        <v/>
      </c>
      <c r="L10" s="45"/>
      <c r="M10" s="21"/>
      <c r="N10" s="21" t="str">
        <f>_xlfn.XLOOKUP(L10,Admin!$A$2:$A$601,Admin!$D$2:$D$601,"",0)</f>
        <v/>
      </c>
      <c r="O10" s="21" t="str">
        <f>_xlfn.XLOOKUP(L10,Admin!$A$2:$A$601,Admin!$E$2:$E$601,"",0)</f>
        <v/>
      </c>
      <c r="P10" s="83"/>
      <c r="Q10" s="21" t="str">
        <f t="shared" si="2"/>
        <v/>
      </c>
      <c r="R10" t="str">
        <f>_xlfn.XLOOKUP(L10,Admin!$A$2:$A$601,Admin!$F$2:$F$601,"",0)</f>
        <v/>
      </c>
      <c r="S10">
        <f>COUNTIF(R$7:R10,R10)</f>
        <v>1</v>
      </c>
      <c r="T10" t="str">
        <f>IF(P10=0,"",IF(S10&lt;3,COUNTIF(S$7:S10,"&lt;3"),0))</f>
        <v/>
      </c>
      <c r="U10" t="str">
        <f t="shared" si="3"/>
        <v/>
      </c>
      <c r="W10" s="45"/>
      <c r="X10" s="21" t="str">
        <f>_xlfn.XLOOKUP(W10,Admin!$A$2:$A$601,Admin!$C$2:$C$601,"",0)</f>
        <v/>
      </c>
      <c r="Y10" s="21" t="str">
        <f>_xlfn.XLOOKUP(W10,Admin!$A$2:$A$601,Admin!$D$2:$D$601,"",0)</f>
        <v/>
      </c>
      <c r="Z10" s="21" t="str">
        <f>_xlfn.XLOOKUP(W10,Admin!$A$2:$A$601,Admin!$E$2:$E$601,"",0)</f>
        <v/>
      </c>
      <c r="AA10" s="83"/>
      <c r="AB10" s="21" t="str">
        <f t="shared" si="4"/>
        <v/>
      </c>
      <c r="AC10" t="str">
        <f>_xlfn.XLOOKUP(W10,Admin!$A$2:$A$601,Admin!$F$2:$F$601,"",0)</f>
        <v/>
      </c>
      <c r="AD10">
        <f>COUNTIF(AC$7:AC10,AC10)</f>
        <v>2</v>
      </c>
      <c r="AE10" t="str">
        <f>IF(AA10=0,"",IF(AD10&lt;3,COUNTIF(AD$7:AD10,"&lt;3"),0))</f>
        <v/>
      </c>
      <c r="AF10" t="str">
        <f t="shared" si="5"/>
        <v/>
      </c>
      <c r="AJ10" s="45">
        <v>232</v>
      </c>
      <c r="AK10" s="21" t="str">
        <f>_xlfn.XLOOKUP(AJ10,Admin!$A$2:$A$601,Admin!$C$2:$C$601,"",0)</f>
        <v>U13G DAC</v>
      </c>
      <c r="AL10" s="21" t="str">
        <f>_xlfn.XLOOKUP(AJ10,Admin!$A$2:$A$601,Admin!$D$2:$D$601,"",0)</f>
        <v>Amelia</v>
      </c>
      <c r="AM10" s="21" t="str">
        <f>_xlfn.XLOOKUP(AJ10,Admin!$A$2:$A$601,Admin!$E$2:$E$601,"",0)</f>
        <v>GRAHAM</v>
      </c>
      <c r="AN10" s="83">
        <v>24.6</v>
      </c>
      <c r="AO10" s="21">
        <f t="shared" si="6"/>
        <v>4</v>
      </c>
      <c r="AP10" t="str">
        <f>_xlfn.XLOOKUP(AJ10,Admin!$A$2:$A$601,Admin!$F$2:$F$601,"",0)</f>
        <v>DAC</v>
      </c>
      <c r="AQ10">
        <f>COUNTIF(AP$7:AP10,AP10)</f>
        <v>1</v>
      </c>
      <c r="AR10">
        <f>IF(AN10=0,"",IF(AQ10&lt;3,COUNTIF(AQ$7:AQ10,"&lt;3"),0))</f>
        <v>3</v>
      </c>
      <c r="AS10">
        <f t="shared" si="7"/>
        <v>10</v>
      </c>
    </row>
    <row r="11" spans="1:45" x14ac:dyDescent="0.35">
      <c r="A11" s="45">
        <v>231</v>
      </c>
      <c r="B11" s="21" t="str">
        <f>_xlfn.XLOOKUP(A11,Admin!$A$2:$A$601,Admin!$C$2:$C$601,"",0)</f>
        <v>U13G DAC</v>
      </c>
      <c r="C11" s="21" t="str">
        <f>_xlfn.XLOOKUP(A11,Admin!$A$2:$A$601,Admin!$D$2:$D$601,"",0)</f>
        <v>Seren</v>
      </c>
      <c r="D11" s="21" t="str">
        <f>_xlfn.XLOOKUP(A11,Admin!$A$2:$A$601,Admin!$E$2:$E$601,"",0)</f>
        <v>BULL</v>
      </c>
      <c r="E11" s="83">
        <v>24.5</v>
      </c>
      <c r="F11" s="21">
        <f t="shared" si="0"/>
        <v>5</v>
      </c>
      <c r="G11" t="str">
        <f>_xlfn.XLOOKUP(A11,Admin!$A$2:$A$601,Admin!$F$2:$F$601,"",0)</f>
        <v>DAC</v>
      </c>
      <c r="H11">
        <f>COUNTIF(G$7:G11,G11)</f>
        <v>2</v>
      </c>
      <c r="I11">
        <f>IF(E11=0,"",IF(H11&lt;3,COUNTIF(H$7:H11,"&lt;3"),0))</f>
        <v>4</v>
      </c>
      <c r="J11">
        <f t="shared" si="1"/>
        <v>9</v>
      </c>
      <c r="L11" s="45"/>
      <c r="M11" s="21" t="str">
        <f>_xlfn.XLOOKUP(L11,Admin!$A$2:$A$601,Admin!$C$2:$C$601,"",0)</f>
        <v/>
      </c>
      <c r="N11" s="21" t="str">
        <f>_xlfn.XLOOKUP(L11,Admin!$A$2:$A$601,Admin!$D$2:$D$601,"",0)</f>
        <v/>
      </c>
      <c r="O11" s="21" t="str">
        <f>_xlfn.XLOOKUP(L11,Admin!$A$2:$A$601,Admin!$E$2:$E$601,"",0)</f>
        <v/>
      </c>
      <c r="P11" s="83"/>
      <c r="Q11" s="21" t="str">
        <f t="shared" si="2"/>
        <v/>
      </c>
      <c r="R11" t="str">
        <f>_xlfn.XLOOKUP(L11,Admin!$A$2:$A$601,Admin!$F$2:$F$601,"",0)</f>
        <v/>
      </c>
      <c r="S11">
        <f>COUNTIF(R$7:R11,R11)</f>
        <v>2</v>
      </c>
      <c r="T11" t="str">
        <f>IF(P11=0,"",IF(S11&lt;3,COUNTIF(S$7:S11,"&lt;3"),0))</f>
        <v/>
      </c>
      <c r="U11" t="str">
        <f t="shared" si="3"/>
        <v/>
      </c>
      <c r="W11" s="45"/>
      <c r="X11" s="21" t="str">
        <f>_xlfn.XLOOKUP(W11,Admin!$A$2:$A$601,Admin!$C$2:$C$601,"",0)</f>
        <v/>
      </c>
      <c r="Y11" s="21" t="str">
        <f>_xlfn.XLOOKUP(W11,Admin!$A$2:$A$601,Admin!$D$2:$D$601,"",0)</f>
        <v/>
      </c>
      <c r="Z11" s="21" t="str">
        <f>_xlfn.XLOOKUP(W11,Admin!$A$2:$A$601,Admin!$E$2:$E$601,"",0)</f>
        <v/>
      </c>
      <c r="AA11" s="83"/>
      <c r="AB11" s="21" t="str">
        <f t="shared" si="4"/>
        <v/>
      </c>
      <c r="AC11" t="str">
        <f>_xlfn.XLOOKUP(W11,Admin!$A$2:$A$601,Admin!$F$2:$F$601,"",0)</f>
        <v/>
      </c>
      <c r="AD11">
        <f>COUNTIF(AC$7:AC11,AC11)</f>
        <v>3</v>
      </c>
      <c r="AE11" t="str">
        <f>IF(AA11=0,"",IF(AD11&lt;3,COUNTIF(AD$7:AD11,"&lt;3"),0))</f>
        <v/>
      </c>
      <c r="AF11" t="str">
        <f t="shared" si="5"/>
        <v/>
      </c>
      <c r="AJ11" s="45">
        <v>231</v>
      </c>
      <c r="AK11" s="21" t="str">
        <f>_xlfn.XLOOKUP(AJ11,Admin!$A$2:$A$601,Admin!$C$2:$C$601,"",0)</f>
        <v>U13G DAC</v>
      </c>
      <c r="AL11" s="21" t="str">
        <f>_xlfn.XLOOKUP(AJ11,Admin!$A$2:$A$601,Admin!$D$2:$D$601,"",0)</f>
        <v>Seren</v>
      </c>
      <c r="AM11" s="21" t="str">
        <f>_xlfn.XLOOKUP(AJ11,Admin!$A$2:$A$601,Admin!$E$2:$E$601,"",0)</f>
        <v>BULL</v>
      </c>
      <c r="AN11" s="83">
        <v>25</v>
      </c>
      <c r="AO11" s="21">
        <f t="shared" si="6"/>
        <v>5</v>
      </c>
      <c r="AP11" t="str">
        <f>_xlfn.XLOOKUP(AJ11,Admin!$A$2:$A$601,Admin!$F$2:$F$601,"",0)</f>
        <v>DAC</v>
      </c>
      <c r="AQ11">
        <f>COUNTIF(AP$7:AP11,AP11)</f>
        <v>2</v>
      </c>
      <c r="AR11">
        <f>IF(AN11=0,"",IF(AQ11&lt;3,COUNTIF(AQ$7:AQ11,"&lt;3"),0))</f>
        <v>4</v>
      </c>
      <c r="AS11">
        <f t="shared" si="7"/>
        <v>9</v>
      </c>
    </row>
    <row r="12" spans="1:45" x14ac:dyDescent="0.35">
      <c r="A12" s="45">
        <v>639</v>
      </c>
      <c r="B12" s="21" t="str">
        <f>_xlfn.XLOOKUP(A12,Admin!$A$2:$A$601,Admin!$C$2:$C$601,"",0)</f>
        <v>U13G WAC</v>
      </c>
      <c r="C12" s="21" t="str">
        <f>_xlfn.XLOOKUP(A12,Admin!$A$2:$A$601,Admin!$D$2:$D$601,"",0)</f>
        <v>Lottie</v>
      </c>
      <c r="D12" s="21" t="str">
        <f>_xlfn.XLOOKUP(A12,Admin!$A$2:$A$601,Admin!$E$2:$E$601,"",0)</f>
        <v xml:space="preserve">Park </v>
      </c>
      <c r="E12" s="83">
        <v>24.5</v>
      </c>
      <c r="F12" s="21">
        <f t="shared" si="0"/>
        <v>5</v>
      </c>
      <c r="G12" t="str">
        <f>_xlfn.XLOOKUP(A12,Admin!$A$2:$A$601,Admin!$F$2:$F$601,"",0)</f>
        <v>WAC</v>
      </c>
      <c r="H12">
        <f>COUNTIF(G$7:G12,G12)</f>
        <v>4</v>
      </c>
      <c r="I12">
        <f>IF(E12=0,"",IF(H12&lt;3,COUNTIF(H$7:H12,"&lt;3"),0))</f>
        <v>0</v>
      </c>
      <c r="J12" t="str">
        <f t="shared" si="1"/>
        <v/>
      </c>
      <c r="L12" s="45"/>
      <c r="M12" s="21" t="str">
        <f>_xlfn.XLOOKUP(L12,Admin!$A$2:$A$601,Admin!$C$2:$C$601,"",0)</f>
        <v/>
      </c>
      <c r="N12" s="21" t="str">
        <f>_xlfn.XLOOKUP(L12,Admin!$A$2:$A$601,Admin!$D$2:$D$601,"",0)</f>
        <v/>
      </c>
      <c r="O12" s="21" t="str">
        <f>_xlfn.XLOOKUP(L12,Admin!$A$2:$A$601,Admin!$E$2:$E$601,"",0)</f>
        <v/>
      </c>
      <c r="P12" s="83"/>
      <c r="Q12" s="21" t="str">
        <f t="shared" si="2"/>
        <v/>
      </c>
      <c r="R12" t="str">
        <f>_xlfn.XLOOKUP(L12,Admin!$A$2:$A$601,Admin!$F$2:$F$601,"",0)</f>
        <v/>
      </c>
      <c r="S12">
        <f>COUNTIF(R$7:R12,R12)</f>
        <v>3</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83"/>
      <c r="AB12" s="21" t="str">
        <f t="shared" si="4"/>
        <v/>
      </c>
      <c r="AC12" t="str">
        <f>_xlfn.XLOOKUP(W12,Admin!$A$2:$A$601,Admin!$F$2:$F$601,"",0)</f>
        <v/>
      </c>
      <c r="AD12">
        <f>COUNTIF(AC$7:AC12,AC12)</f>
        <v>4</v>
      </c>
      <c r="AE12" t="str">
        <f>IF(AA12=0,"",IF(AD12&lt;3,COUNTIF(AD$7:AD12,"&lt;3"),0))</f>
        <v/>
      </c>
      <c r="AF12" t="str">
        <f t="shared" si="5"/>
        <v/>
      </c>
      <c r="AJ12" s="45"/>
      <c r="AK12" s="21" t="str">
        <f>_xlfn.XLOOKUP(AJ12,Admin!$A$2:$A$601,Admin!$C$2:$C$601,"",0)</f>
        <v/>
      </c>
      <c r="AL12" s="21" t="str">
        <f>_xlfn.XLOOKUP(AJ12,Admin!$A$2:$A$601,Admin!$D$2:$D$601,"",0)</f>
        <v/>
      </c>
      <c r="AM12" s="21" t="str">
        <f>_xlfn.XLOOKUP(AJ12,Admin!$A$2:$A$601,Admin!$E$2:$E$601,"",0)</f>
        <v/>
      </c>
      <c r="AN12" s="83"/>
      <c r="AO12" s="21" t="str">
        <f t="shared" si="6"/>
        <v/>
      </c>
      <c r="AP12" t="str">
        <f>_xlfn.XLOOKUP(AJ12,Admin!$A$2:$A$601,Admin!$F$2:$F$601,"",0)</f>
        <v/>
      </c>
      <c r="AQ12">
        <f>COUNTIF(AP$7:AP12,AP12)</f>
        <v>1</v>
      </c>
      <c r="AR12" t="str">
        <f>IF(AN12=0,"",IF(AQ12&lt;3,COUNTIF(AQ$7:AQ12,"&lt;3"),0))</f>
        <v/>
      </c>
      <c r="AS12" t="str">
        <f t="shared" si="7"/>
        <v/>
      </c>
    </row>
    <row r="13" spans="1:45" x14ac:dyDescent="0.35">
      <c r="A13" s="45">
        <v>632</v>
      </c>
      <c r="B13" s="21" t="str">
        <f>_xlfn.XLOOKUP(A13,Admin!$A$2:$A$601,Admin!$C$2:$C$601,"",0)</f>
        <v>U13G WAC</v>
      </c>
      <c r="C13" s="21" t="str">
        <f>_xlfn.XLOOKUP(A13,Admin!$A$2:$A$601,Admin!$D$2:$D$601,"",0)</f>
        <v>Lila</v>
      </c>
      <c r="D13" s="21" t="str">
        <f>_xlfn.XLOOKUP(A13,Admin!$A$2:$A$601,Admin!$E$2:$E$601,"",0)</f>
        <v>Richards</v>
      </c>
      <c r="E13" s="83">
        <v>24.6</v>
      </c>
      <c r="F13" s="21">
        <f t="shared" si="0"/>
        <v>7</v>
      </c>
      <c r="G13" t="str">
        <f>_xlfn.XLOOKUP(A13,Admin!$A$2:$A$601,Admin!$F$2:$F$601,"",0)</f>
        <v>WAC</v>
      </c>
      <c r="H13">
        <f>COUNTIF(G$7:G13,G13)</f>
        <v>5</v>
      </c>
      <c r="I13">
        <f>IF(E13=0,"",IF(H13&lt;3,COUNTIF(H$7:H13,"&lt;3"),0))</f>
        <v>0</v>
      </c>
      <c r="J13" t="str">
        <f t="shared" si="1"/>
        <v/>
      </c>
      <c r="L13" s="45"/>
      <c r="M13" s="21" t="str">
        <f>_xlfn.XLOOKUP(L13,Admin!$A$2:$A$601,Admin!$C$2:$C$601,"",0)</f>
        <v/>
      </c>
      <c r="N13" s="21" t="str">
        <f>_xlfn.XLOOKUP(L13,Admin!$A$2:$A$601,Admin!$D$2:$D$601,"",0)</f>
        <v/>
      </c>
      <c r="O13" s="21" t="str">
        <f>_xlfn.XLOOKUP(L13,Admin!$A$2:$A$601,Admin!$E$2:$E$601,"",0)</f>
        <v/>
      </c>
      <c r="P13" s="83"/>
      <c r="Q13" s="21" t="str">
        <f t="shared" si="2"/>
        <v/>
      </c>
      <c r="R13" t="str">
        <f>_xlfn.XLOOKUP(L13,Admin!$A$2:$A$601,Admin!$F$2:$F$601,"",0)</f>
        <v/>
      </c>
      <c r="S13">
        <f>COUNTIF(R$7:R13,R13)</f>
        <v>4</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83"/>
      <c r="AB13" s="21" t="str">
        <f t="shared" si="4"/>
        <v/>
      </c>
      <c r="AC13" t="str">
        <f>_xlfn.XLOOKUP(W13,Admin!$A$2:$A$601,Admin!$F$2:$F$601,"",0)</f>
        <v/>
      </c>
      <c r="AD13">
        <f>COUNTIF(AC$7:AC13,AC13)</f>
        <v>5</v>
      </c>
      <c r="AE13" t="str">
        <f>IF(AA13=0,"",IF(AD13&lt;3,COUNTIF(AD$7:AD13,"&lt;3"),0))</f>
        <v/>
      </c>
      <c r="AF13" t="str">
        <f t="shared" si="5"/>
        <v/>
      </c>
      <c r="AJ13" s="45"/>
      <c r="AK13" s="21" t="str">
        <f>_xlfn.XLOOKUP(AJ13,Admin!$A$2:$A$601,Admin!$C$2:$C$601,"",0)</f>
        <v/>
      </c>
      <c r="AL13" s="21" t="str">
        <f>_xlfn.XLOOKUP(AJ13,Admin!$A$2:$A$601,Admin!$D$2:$D$601,"",0)</f>
        <v/>
      </c>
      <c r="AM13" s="21" t="str">
        <f>_xlfn.XLOOKUP(AJ13,Admin!$A$2:$A$601,Admin!$E$2:$E$601,"",0)</f>
        <v/>
      </c>
      <c r="AN13" s="83"/>
      <c r="AO13" s="21" t="str">
        <f t="shared" si="6"/>
        <v/>
      </c>
      <c r="AP13" t="str">
        <f>_xlfn.XLOOKUP(AJ13,Admin!$A$2:$A$601,Admin!$F$2:$F$601,"",0)</f>
        <v/>
      </c>
      <c r="AQ13">
        <f>COUNTIF(AP$7:AP13,AP13)</f>
        <v>2</v>
      </c>
      <c r="AR13" t="str">
        <f>IF(AN13=0,"",IF(AQ13&lt;3,COUNTIF(AQ$7:AQ13,"&lt;3"),0))</f>
        <v/>
      </c>
      <c r="AS13" t="str">
        <f t="shared" si="7"/>
        <v/>
      </c>
    </row>
    <row r="14" spans="1:45" x14ac:dyDescent="0.35">
      <c r="A14" s="45">
        <v>439</v>
      </c>
      <c r="B14" s="21" t="str">
        <f>_xlfn.XLOOKUP(A14,Admin!$A$2:$A$601,Admin!$C$2:$C$601,"",0)</f>
        <v>U13G PR</v>
      </c>
      <c r="C14" s="21" t="str">
        <f>_xlfn.XLOOKUP(A14,Admin!$A$2:$A$601,Admin!$D$2:$D$601,"",0)</f>
        <v>Sofia</v>
      </c>
      <c r="D14" s="21" t="str">
        <f>_xlfn.XLOOKUP(A14,Admin!$A$2:$A$601,Admin!$E$2:$E$601,"",0)</f>
        <v>Pretty</v>
      </c>
      <c r="E14" s="83">
        <v>25</v>
      </c>
      <c r="F14" s="21">
        <f t="shared" si="0"/>
        <v>8</v>
      </c>
      <c r="G14" t="str">
        <f>_xlfn.XLOOKUP(A14,Admin!$A$2:$A$601,Admin!$F$2:$F$601,"",0)</f>
        <v>PR</v>
      </c>
      <c r="H14">
        <f>COUNTIF(G$7:G14,G14)</f>
        <v>1</v>
      </c>
      <c r="I14">
        <f>IF(E14=0,"",IF(H14&lt;3,COUNTIF(H$7:H14,"&lt;3"),0))</f>
        <v>5</v>
      </c>
      <c r="J14">
        <f t="shared" si="1"/>
        <v>8</v>
      </c>
      <c r="L14" s="45"/>
      <c r="M14" s="21" t="str">
        <f>_xlfn.XLOOKUP(L14,Admin!$A$2:$A$601,Admin!$C$2:$C$601,"",0)</f>
        <v/>
      </c>
      <c r="N14" s="21" t="str">
        <f>_xlfn.XLOOKUP(L14,Admin!$A$2:$A$601,Admin!$D$2:$D$601,"",0)</f>
        <v/>
      </c>
      <c r="O14" s="21" t="str">
        <f>_xlfn.XLOOKUP(L14,Admin!$A$2:$A$601,Admin!$E$2:$E$601,"",0)</f>
        <v/>
      </c>
      <c r="P14" s="83"/>
      <c r="Q14" s="21" t="str">
        <f t="shared" si="2"/>
        <v/>
      </c>
      <c r="R14" t="str">
        <f>_xlfn.XLOOKUP(L14,Admin!$A$2:$A$601,Admin!$F$2:$F$601,"",0)</f>
        <v/>
      </c>
      <c r="S14">
        <f>COUNTIF(R$7:R14,R14)</f>
        <v>5</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83"/>
      <c r="AB14" s="21" t="str">
        <f t="shared" si="4"/>
        <v/>
      </c>
      <c r="AC14" t="str">
        <f>_xlfn.XLOOKUP(W14,Admin!$A$2:$A$601,Admin!$F$2:$F$601,"",0)</f>
        <v/>
      </c>
      <c r="AD14">
        <f>COUNTIF(AC$7:AC14,AC14)</f>
        <v>6</v>
      </c>
      <c r="AE14" t="str">
        <f>IF(AA14=0,"",IF(AD14&lt;3,COUNTIF(AD$7:AD14,"&lt;3"),0))</f>
        <v/>
      </c>
      <c r="AF14" t="str">
        <f t="shared" si="5"/>
        <v/>
      </c>
      <c r="AJ14" s="45"/>
      <c r="AK14" s="21" t="str">
        <f>_xlfn.XLOOKUP(AJ14,Admin!$A$2:$A$601,Admin!$C$2:$C$601,"",0)</f>
        <v/>
      </c>
      <c r="AL14" s="21" t="str">
        <f>_xlfn.XLOOKUP(AJ14,Admin!$A$2:$A$601,Admin!$D$2:$D$601,"",0)</f>
        <v/>
      </c>
      <c r="AM14" s="21" t="str">
        <f>_xlfn.XLOOKUP(AJ14,Admin!$A$2:$A$601,Admin!$E$2:$E$601,"",0)</f>
        <v/>
      </c>
      <c r="AN14" s="83"/>
      <c r="AO14" s="21" t="str">
        <f t="shared" si="6"/>
        <v/>
      </c>
      <c r="AP14" t="str">
        <f>_xlfn.XLOOKUP(AJ14,Admin!$A$2:$A$601,Admin!$F$2:$F$601,"",0)</f>
        <v/>
      </c>
      <c r="AQ14">
        <f>COUNTIF(AP$7:AP14,AP14)</f>
        <v>3</v>
      </c>
      <c r="AR14" t="str">
        <f>IF(AN14=0,"",IF(AQ14&lt;3,COUNTIF(AQ$7:AQ14,"&lt;3"),0))</f>
        <v/>
      </c>
      <c r="AS14" t="str">
        <f t="shared" si="7"/>
        <v/>
      </c>
    </row>
    <row r="15" spans="1:45" x14ac:dyDescent="0.35">
      <c r="A15" s="45">
        <v>437</v>
      </c>
      <c r="B15" s="21" t="str">
        <f>_xlfn.XLOOKUP(A15,Admin!$A$2:$A$601,Admin!$C$2:$C$601,"",0)</f>
        <v>U13G PR</v>
      </c>
      <c r="C15" s="21" t="str">
        <f>_xlfn.XLOOKUP(A15,Admin!$A$2:$A$601,Admin!$D$2:$D$601,"",0)</f>
        <v>Paris</v>
      </c>
      <c r="D15" s="21" t="str">
        <f>_xlfn.XLOOKUP(A15,Admin!$A$2:$A$601,Admin!$E$2:$E$601,"",0)</f>
        <v>Holbert</v>
      </c>
      <c r="E15" s="83">
        <v>25.1</v>
      </c>
      <c r="F15" s="21">
        <f t="shared" si="0"/>
        <v>9</v>
      </c>
      <c r="G15" t="str">
        <f>_xlfn.XLOOKUP(A15,Admin!$A$2:$A$601,Admin!$F$2:$F$601,"",0)</f>
        <v>PR</v>
      </c>
      <c r="H15">
        <f>COUNTIF(G$7:G15,G15)</f>
        <v>2</v>
      </c>
      <c r="I15">
        <f>IF(E15=0,"",IF(H15&lt;3,COUNTIF(H$7:H15,"&lt;3"),0))</f>
        <v>6</v>
      </c>
      <c r="J15">
        <f t="shared" si="1"/>
        <v>7</v>
      </c>
      <c r="L15" s="45"/>
      <c r="M15" s="21" t="str">
        <f>_xlfn.XLOOKUP(L15,Admin!$A$2:$A$601,Admin!$C$2:$C$601,"",0)</f>
        <v/>
      </c>
      <c r="N15" s="21" t="str">
        <f>_xlfn.XLOOKUP(L15,Admin!$A$2:$A$601,Admin!$D$2:$D$601,"",0)</f>
        <v/>
      </c>
      <c r="O15" s="21" t="str">
        <f>_xlfn.XLOOKUP(L15,Admin!$A$2:$A$601,Admin!$E$2:$E$601,"",0)</f>
        <v/>
      </c>
      <c r="P15" s="83"/>
      <c r="Q15" s="21" t="str">
        <f t="shared" si="2"/>
        <v/>
      </c>
      <c r="R15" t="str">
        <f>_xlfn.XLOOKUP(L15,Admin!$A$2:$A$601,Admin!$F$2:$F$601,"",0)</f>
        <v/>
      </c>
      <c r="S15">
        <f>COUNTIF(R$7:R15,R15)</f>
        <v>6</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83"/>
      <c r="AB15" s="21" t="str">
        <f t="shared" si="4"/>
        <v/>
      </c>
      <c r="AC15" t="str">
        <f>_xlfn.XLOOKUP(W15,Admin!$A$2:$A$601,Admin!$F$2:$F$601,"",0)</f>
        <v/>
      </c>
      <c r="AD15">
        <f>COUNTIF(AC$7:AC15,AC15)</f>
        <v>7</v>
      </c>
      <c r="AE15" t="str">
        <f>IF(AA15=0,"",IF(AD15&lt;3,COUNTIF(AD$7:AD15,"&lt;3"),0))</f>
        <v/>
      </c>
      <c r="AF15" t="str">
        <f t="shared" si="5"/>
        <v/>
      </c>
      <c r="AJ15" s="45"/>
      <c r="AK15" s="21" t="str">
        <f>_xlfn.XLOOKUP(AJ15,Admin!$A$2:$A$601,Admin!$C$2:$C$601,"",0)</f>
        <v/>
      </c>
      <c r="AL15" s="21" t="str">
        <f>_xlfn.XLOOKUP(AJ15,Admin!$A$2:$A$601,Admin!$D$2:$D$601,"",0)</f>
        <v/>
      </c>
      <c r="AM15" s="21" t="str">
        <f>_xlfn.XLOOKUP(AJ15,Admin!$A$2:$A$601,Admin!$E$2:$E$601,"",0)</f>
        <v/>
      </c>
      <c r="AN15" s="83"/>
      <c r="AO15" s="21" t="str">
        <f t="shared" si="6"/>
        <v/>
      </c>
      <c r="AP15" t="str">
        <f>_xlfn.XLOOKUP(AJ15,Admin!$A$2:$A$601,Admin!$F$2:$F$601,"",0)</f>
        <v/>
      </c>
      <c r="AQ15">
        <f>COUNTIF(AP$7:AP15,AP15)</f>
        <v>4</v>
      </c>
      <c r="AR15" t="str">
        <f>IF(AN15=0,"",IF(AQ15&lt;3,COUNTIF(AQ$7:AQ15,"&lt;3"),0))</f>
        <v/>
      </c>
      <c r="AS15" t="str">
        <f t="shared" si="7"/>
        <v/>
      </c>
    </row>
    <row r="16" spans="1:45" x14ac:dyDescent="0.35">
      <c r="A16" s="45">
        <v>433</v>
      </c>
      <c r="B16" s="21" t="str">
        <f>_xlfn.XLOOKUP(A16,Admin!$A$2:$A$601,Admin!$C$2:$C$601,"",0)</f>
        <v>U13G PR</v>
      </c>
      <c r="C16" s="21" t="str">
        <f>_xlfn.XLOOKUP(A16,Admin!$A$2:$A$601,Admin!$D$2:$D$601,"",0)</f>
        <v>Florence</v>
      </c>
      <c r="D16" s="21" t="str">
        <f>_xlfn.XLOOKUP(A16,Admin!$A$2:$A$601,Admin!$E$2:$E$601,"",0)</f>
        <v>Roberts</v>
      </c>
      <c r="E16" s="83">
        <v>25.3</v>
      </c>
      <c r="F16" s="21">
        <f t="shared" si="0"/>
        <v>10</v>
      </c>
      <c r="G16" t="str">
        <f>_xlfn.XLOOKUP(A16,Admin!$A$2:$A$601,Admin!$F$2:$F$601,"",0)</f>
        <v>PR</v>
      </c>
      <c r="H16">
        <f>COUNTIF(G$7:G16,G16)</f>
        <v>3</v>
      </c>
      <c r="I16">
        <f>IF(E16=0,"",IF(H16&lt;3,COUNTIF(H$7:H16,"&lt;3"),0))</f>
        <v>0</v>
      </c>
      <c r="J16" t="str">
        <f t="shared" si="1"/>
        <v/>
      </c>
      <c r="L16" s="45"/>
      <c r="M16" s="21" t="str">
        <f>_xlfn.XLOOKUP(L16,Admin!$A$2:$A$601,Admin!$C$2:$C$601,"",0)</f>
        <v/>
      </c>
      <c r="N16" s="21" t="str">
        <f>_xlfn.XLOOKUP(L16,Admin!$A$2:$A$601,Admin!$D$2:$D$601,"",0)</f>
        <v/>
      </c>
      <c r="O16" s="21" t="str">
        <f>_xlfn.XLOOKUP(L16,Admin!$A$2:$A$601,Admin!$E$2:$E$601,"",0)</f>
        <v/>
      </c>
      <c r="P16" s="83"/>
      <c r="Q16" s="21" t="str">
        <f t="shared" si="2"/>
        <v/>
      </c>
      <c r="R16" t="str">
        <f>_xlfn.XLOOKUP(L16,Admin!$A$2:$A$601,Admin!$F$2:$F$601,"",0)</f>
        <v/>
      </c>
      <c r="S16">
        <f>COUNTIF(R$7:R16,R16)</f>
        <v>7</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83"/>
      <c r="AB16" s="21" t="str">
        <f t="shared" si="4"/>
        <v/>
      </c>
      <c r="AC16" t="str">
        <f>_xlfn.XLOOKUP(W16,Admin!$A$2:$A$601,Admin!$F$2:$F$601,"",0)</f>
        <v/>
      </c>
      <c r="AD16">
        <f>COUNTIF(AC$7:AC16,AC16)</f>
        <v>8</v>
      </c>
      <c r="AE16" t="str">
        <f>IF(AA16=0,"",IF(AD16&lt;3,COUNTIF(AD$7:AD16,"&lt;3"),0))</f>
        <v/>
      </c>
      <c r="AF16" t="str">
        <f t="shared" si="5"/>
        <v/>
      </c>
      <c r="AJ16" s="45"/>
      <c r="AK16" s="21" t="str">
        <f>_xlfn.XLOOKUP(AJ16,Admin!$A$2:$A$601,Admin!$C$2:$C$601,"",0)</f>
        <v/>
      </c>
      <c r="AL16" s="21" t="str">
        <f>_xlfn.XLOOKUP(AJ16,Admin!$A$2:$A$601,Admin!$D$2:$D$601,"",0)</f>
        <v/>
      </c>
      <c r="AM16" s="21" t="str">
        <f>_xlfn.XLOOKUP(AJ16,Admin!$A$2:$A$601,Admin!$E$2:$E$601,"",0)</f>
        <v/>
      </c>
      <c r="AN16" s="83"/>
      <c r="AO16" s="21" t="str">
        <f t="shared" si="6"/>
        <v/>
      </c>
      <c r="AP16" t="str">
        <f>_xlfn.XLOOKUP(AJ16,Admin!$A$2:$A$601,Admin!$F$2:$F$601,"",0)</f>
        <v/>
      </c>
      <c r="AQ16">
        <f>COUNTIF(AP$7:AP16,AP16)</f>
        <v>5</v>
      </c>
      <c r="AR16" t="str">
        <f>IF(AN16=0,"",IF(AQ16&lt;3,COUNTIF(AQ$7:AQ16,"&lt;3"),0))</f>
        <v/>
      </c>
      <c r="AS16" t="str">
        <f t="shared" si="7"/>
        <v/>
      </c>
    </row>
    <row r="17" spans="1:32" x14ac:dyDescent="0.35">
      <c r="A17" s="45"/>
      <c r="B17" s="21" t="str">
        <f>_xlfn.XLOOKUP(A17,Admin!$A$2:$A$601,Admin!$C$2:$C$601,"",0)</f>
        <v/>
      </c>
      <c r="C17" s="21" t="str">
        <f>_xlfn.XLOOKUP(A17,Admin!$A$2:$A$601,Admin!$D$2:$D$601,"",0)</f>
        <v/>
      </c>
      <c r="D17" s="21" t="str">
        <f>_xlfn.XLOOKUP(A17,Admin!$A$2:$A$601,Admin!$E$2:$E$601,"",0)</f>
        <v/>
      </c>
      <c r="E17" s="83"/>
      <c r="F17" s="21" t="str">
        <f t="shared" si="0"/>
        <v/>
      </c>
      <c r="G17" t="str">
        <f>_xlfn.XLOOKUP(A17,Admin!$A$2:$A$601,Admin!$F$2:$F$601,"",0)</f>
        <v/>
      </c>
      <c r="H17">
        <f>COUNTIF(G$7:G17,G17)</f>
        <v>1</v>
      </c>
      <c r="I17" t="str">
        <f>IF(E17=0,"",IF(H17&lt;3,COUNTIF(H$7:H17,"&lt;3"),0))</f>
        <v/>
      </c>
      <c r="J17" t="str">
        <f t="shared" si="1"/>
        <v/>
      </c>
      <c r="L17" s="45"/>
      <c r="M17" s="21" t="str">
        <f>_xlfn.XLOOKUP(L17,Admin!$A$2:$A$601,Admin!$C$2:$C$601,"",0)</f>
        <v/>
      </c>
      <c r="N17" s="21" t="str">
        <f>_xlfn.XLOOKUP(L17,Admin!$A$2:$A$601,Admin!$D$2:$D$601,"",0)</f>
        <v/>
      </c>
      <c r="O17" s="21" t="str">
        <f>_xlfn.XLOOKUP(L17,Admin!$A$2:$A$601,Admin!$E$2:$E$601,"",0)</f>
        <v/>
      </c>
      <c r="P17" s="83"/>
      <c r="Q17" s="21" t="str">
        <f t="shared" si="2"/>
        <v/>
      </c>
      <c r="R17" t="str">
        <f>_xlfn.XLOOKUP(L17,Admin!$A$2:$A$601,Admin!$F$2:$F$601,"",0)</f>
        <v/>
      </c>
      <c r="S17">
        <f>COUNTIF(R$7:R17,R17)</f>
        <v>8</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83"/>
      <c r="AB17" s="21" t="str">
        <f t="shared" si="4"/>
        <v/>
      </c>
      <c r="AC17" t="str">
        <f>_xlfn.XLOOKUP(W17,Admin!$A$2:$A$601,Admin!$F$2:$F$601,"",0)</f>
        <v/>
      </c>
      <c r="AD17">
        <f>COUNTIF(AC$7:AC17,AC17)</f>
        <v>9</v>
      </c>
      <c r="AE17" t="str">
        <f>IF(AA17=0,"",IF(AD17&lt;3,COUNTIF(AD$7:AD17,"&lt;3"),0))</f>
        <v/>
      </c>
      <c r="AF17" t="str">
        <f t="shared" si="5"/>
        <v/>
      </c>
    </row>
    <row r="18" spans="1:32" x14ac:dyDescent="0.35">
      <c r="A18" s="45"/>
      <c r="B18" s="21" t="str">
        <f>_xlfn.XLOOKUP(A18,Admin!$A$2:$A$601,Admin!$C$2:$C$601,"",0)</f>
        <v/>
      </c>
      <c r="C18" s="21" t="str">
        <f>_xlfn.XLOOKUP(A18,Admin!$A$2:$A$601,Admin!$D$2:$D$601,"",0)</f>
        <v/>
      </c>
      <c r="D18" s="21" t="str">
        <f>_xlfn.XLOOKUP(A18,Admin!$A$2:$A$601,Admin!$E$2:$E$601,"",0)</f>
        <v/>
      </c>
      <c r="E18" s="83"/>
      <c r="F18" s="21" t="str">
        <f t="shared" si="0"/>
        <v/>
      </c>
      <c r="G18" t="str">
        <f>_xlfn.XLOOKUP(A18,Admin!$A$2:$A$601,Admin!$F$2:$F$601,"",0)</f>
        <v/>
      </c>
      <c r="H18">
        <f>COUNTIF(G$7:G18,G18)</f>
        <v>2</v>
      </c>
      <c r="I18" t="str">
        <f>IF(E18=0,"",IF(H18&lt;3,COUNTIF(H$7:H18,"&lt;3"),0))</f>
        <v/>
      </c>
      <c r="J18" t="str">
        <f t="shared" si="1"/>
        <v/>
      </c>
      <c r="L18" s="45"/>
      <c r="M18" s="21" t="str">
        <f>_xlfn.XLOOKUP(L18,Admin!$A$2:$A$601,Admin!$C$2:$C$601,"",0)</f>
        <v/>
      </c>
      <c r="N18" s="21" t="str">
        <f>_xlfn.XLOOKUP(L18,Admin!$A$2:$A$601,Admin!$D$2:$D$601,"",0)</f>
        <v/>
      </c>
      <c r="O18" s="21" t="str">
        <f>_xlfn.XLOOKUP(L18,Admin!$A$2:$A$601,Admin!$E$2:$E$601,"",0)</f>
        <v/>
      </c>
      <c r="P18" s="83"/>
      <c r="Q18" s="21" t="str">
        <f t="shared" si="2"/>
        <v/>
      </c>
      <c r="R18" t="str">
        <f>_xlfn.XLOOKUP(L18,Admin!$A$2:$A$601,Admin!$F$2:$F$601,"",0)</f>
        <v/>
      </c>
      <c r="S18">
        <f>COUNTIF(R$7:R18,R18)</f>
        <v>9</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83"/>
      <c r="AB18" s="21" t="str">
        <f t="shared" si="4"/>
        <v/>
      </c>
      <c r="AC18" t="str">
        <f>_xlfn.XLOOKUP(W18,Admin!$A$2:$A$601,Admin!$F$2:$F$601,"",0)</f>
        <v/>
      </c>
      <c r="AD18">
        <f>COUNTIF(AC$7:AC18,AC18)</f>
        <v>10</v>
      </c>
      <c r="AE18" t="str">
        <f>IF(AA18=0,"",IF(AD18&lt;3,COUNTIF(AD$7:AD18,"&lt;3"),0))</f>
        <v/>
      </c>
      <c r="AF18" t="str">
        <f t="shared" si="5"/>
        <v/>
      </c>
    </row>
    <row r="19" spans="1:32" x14ac:dyDescent="0.35">
      <c r="A19" s="45"/>
      <c r="B19" s="21" t="str">
        <f>_xlfn.XLOOKUP(A19,Admin!$A$2:$A$601,Admin!$C$2:$C$601,"",0)</f>
        <v/>
      </c>
      <c r="C19" s="21" t="str">
        <f>_xlfn.XLOOKUP(A19,Admin!$A$2:$A$601,Admin!$D$2:$D$601,"",0)</f>
        <v/>
      </c>
      <c r="D19" s="21" t="str">
        <f>_xlfn.XLOOKUP(A19,Admin!$A$2:$A$601,Admin!$E$2:$E$601,"",0)</f>
        <v/>
      </c>
      <c r="E19" s="83"/>
      <c r="F19" s="21" t="str">
        <f t="shared" si="0"/>
        <v/>
      </c>
      <c r="G19" t="str">
        <f>_xlfn.XLOOKUP(A19,Admin!$A$2:$A$601,Admin!$F$2:$F$601,"",0)</f>
        <v/>
      </c>
      <c r="H19">
        <f>COUNTIF(G$7:G19,G19)</f>
        <v>3</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3"/>
      <c r="Q19" s="21" t="str">
        <f t="shared" si="2"/>
        <v/>
      </c>
      <c r="R19" t="str">
        <f>_xlfn.XLOOKUP(L19,Admin!$A$2:$A$601,Admin!$F$2:$F$601,"",0)</f>
        <v/>
      </c>
      <c r="S19">
        <f>COUNTIF(R$7:R19,R19)</f>
        <v>10</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83"/>
      <c r="AB19" s="21" t="str">
        <f t="shared" si="4"/>
        <v/>
      </c>
      <c r="AC19" t="str">
        <f>_xlfn.XLOOKUP(W19,Admin!$A$2:$A$601,Admin!$F$2:$F$601,"",0)</f>
        <v/>
      </c>
      <c r="AD19">
        <f>COUNTIF(AC$7:AC19,AC19)</f>
        <v>11</v>
      </c>
      <c r="AE19" t="str">
        <f>IF(AA19=0,"",IF(AD19&lt;3,COUNTIF(AD$7:AD19,"&lt;3"),0))</f>
        <v/>
      </c>
      <c r="AF19" t="str">
        <f t="shared" si="5"/>
        <v/>
      </c>
    </row>
    <row r="20" spans="1:32" x14ac:dyDescent="0.35">
      <c r="A20" s="45"/>
      <c r="B20" s="21" t="str">
        <f>_xlfn.XLOOKUP(A20,Admin!$A$2:$A$601,Admin!$C$2:$C$601,"",0)</f>
        <v/>
      </c>
      <c r="C20" s="21" t="str">
        <f>_xlfn.XLOOKUP(A20,Admin!$A$2:$A$601,Admin!$D$2:$D$601,"",0)</f>
        <v/>
      </c>
      <c r="D20" s="21" t="str">
        <f>_xlfn.XLOOKUP(A20,Admin!$A$2:$A$601,Admin!$E$2:$E$601,"",0)</f>
        <v/>
      </c>
      <c r="E20" s="83"/>
      <c r="F20" s="21" t="str">
        <f t="shared" si="0"/>
        <v/>
      </c>
      <c r="G20" t="str">
        <f>_xlfn.XLOOKUP(A20,Admin!$A$2:$A$601,Admin!$F$2:$F$601,"",0)</f>
        <v/>
      </c>
      <c r="H20">
        <f>COUNTIF(G$7:G20,G20)</f>
        <v>4</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3"/>
      <c r="Q20" s="21" t="str">
        <f t="shared" si="2"/>
        <v/>
      </c>
      <c r="R20" t="str">
        <f>_xlfn.XLOOKUP(L20,Admin!$A$2:$A$601,Admin!$F$2:$F$601,"",0)</f>
        <v/>
      </c>
      <c r="S20">
        <f>COUNTIF(R$7:R20,R20)</f>
        <v>11</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83"/>
      <c r="AB20" s="21" t="str">
        <f t="shared" si="4"/>
        <v/>
      </c>
      <c r="AC20" t="str">
        <f>_xlfn.XLOOKUP(W20,Admin!$A$2:$A$601,Admin!$F$2:$F$601,"",0)</f>
        <v/>
      </c>
      <c r="AD20">
        <f>COUNTIF(AC$7:AC20,AC20)</f>
        <v>12</v>
      </c>
      <c r="AE20" t="str">
        <f>IF(AA20=0,"",IF(AD20&lt;3,COUNTIF(AD$7:AD20,"&lt;3"),0))</f>
        <v/>
      </c>
      <c r="AF20" t="str">
        <f t="shared" si="5"/>
        <v/>
      </c>
    </row>
    <row r="21" spans="1:32" x14ac:dyDescent="0.35">
      <c r="A21" s="45"/>
      <c r="B21" s="21" t="str">
        <f>_xlfn.XLOOKUP(A21,Admin!$A$2:$A$601,Admin!$C$2:$C$601,"",0)</f>
        <v/>
      </c>
      <c r="C21" s="21" t="str">
        <f>_xlfn.XLOOKUP(A21,Admin!$A$2:$A$601,Admin!$D$2:$D$601,"",0)</f>
        <v/>
      </c>
      <c r="D21" s="21" t="str">
        <f>_xlfn.XLOOKUP(A21,Admin!$A$2:$A$601,Admin!$E$2:$E$601,"",0)</f>
        <v/>
      </c>
      <c r="E21" s="83"/>
      <c r="F21" s="21" t="str">
        <f t="shared" si="0"/>
        <v/>
      </c>
      <c r="G21" t="str">
        <f>_xlfn.XLOOKUP(A21,Admin!$A$2:$A$601,Admin!$F$2:$F$601,"",0)</f>
        <v/>
      </c>
      <c r="H21">
        <f>COUNTIF(G$7:G21,G21)</f>
        <v>5</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12</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83"/>
      <c r="AB21" s="21" t="str">
        <f t="shared" si="4"/>
        <v/>
      </c>
      <c r="AC21" t="str">
        <f>_xlfn.XLOOKUP(W21,Admin!$A$2:$A$601,Admin!$F$2:$F$601,"",0)</f>
        <v/>
      </c>
      <c r="AD21">
        <f>COUNTIF(AC$7:AC21,AC21)</f>
        <v>13</v>
      </c>
      <c r="AE21" t="str">
        <f>IF(AA21=0,"",IF(AD21&lt;3,COUNTIF(AD$7:AD21,"&lt;3"),0))</f>
        <v/>
      </c>
      <c r="AF21" t="str">
        <f t="shared" si="5"/>
        <v/>
      </c>
    </row>
    <row r="22" spans="1:32" x14ac:dyDescent="0.35">
      <c r="A22" s="45"/>
      <c r="B22" s="21" t="str">
        <f>_xlfn.XLOOKUP(A22,Admin!$A$2:$A$601,Admin!$C$2:$C$601,"",0)</f>
        <v/>
      </c>
      <c r="C22" s="21" t="str">
        <f>_xlfn.XLOOKUP(A22,Admin!$A$2:$A$601,Admin!$D$2:$D$601,"",0)</f>
        <v/>
      </c>
      <c r="D22" s="21" t="str">
        <f>_xlfn.XLOOKUP(A22,Admin!$A$2:$A$601,Admin!$E$2:$E$601,"",0)</f>
        <v/>
      </c>
      <c r="E22" s="83"/>
      <c r="F22" s="21" t="str">
        <f t="shared" si="0"/>
        <v/>
      </c>
      <c r="G22" t="str">
        <f>_xlfn.XLOOKUP(A22,Admin!$A$2:$A$601,Admin!$F$2:$F$601,"",0)</f>
        <v/>
      </c>
      <c r="H22">
        <f>COUNTIF(G$7:G22,G22)</f>
        <v>6</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13</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83"/>
      <c r="AB22" s="21" t="str">
        <f t="shared" si="4"/>
        <v/>
      </c>
      <c r="AC22" t="str">
        <f>_xlfn.XLOOKUP(W22,Admin!$A$2:$A$601,Admin!$F$2:$F$601,"",0)</f>
        <v/>
      </c>
      <c r="AD22">
        <f>COUNTIF(AC$7:AC22,AC22)</f>
        <v>14</v>
      </c>
      <c r="AE22" t="str">
        <f>IF(AA22=0,"",IF(AD22&lt;3,COUNTIF(AD$7:AD22,"&lt;3"),0))</f>
        <v/>
      </c>
      <c r="AF22" t="str">
        <f t="shared" si="5"/>
        <v/>
      </c>
    </row>
    <row r="23" spans="1:32" x14ac:dyDescent="0.35">
      <c r="A23" s="45"/>
      <c r="B23" s="21" t="str">
        <f>_xlfn.XLOOKUP(A23,Admin!$A$2:$A$601,Admin!$C$2:$C$601,"",0)</f>
        <v/>
      </c>
      <c r="C23" s="21" t="str">
        <f>_xlfn.XLOOKUP(A23,Admin!$A$2:$A$601,Admin!$D$2:$D$601,"",0)</f>
        <v/>
      </c>
      <c r="D23" s="21" t="str">
        <f>_xlfn.XLOOKUP(A23,Admin!$A$2:$A$601,Admin!$E$2:$E$601,"",0)</f>
        <v/>
      </c>
      <c r="E23" s="83"/>
      <c r="F23" s="21" t="str">
        <f t="shared" si="0"/>
        <v/>
      </c>
      <c r="G23" t="str">
        <f>_xlfn.XLOOKUP(A23,Admin!$A$2:$A$601,Admin!$F$2:$F$601,"",0)</f>
        <v/>
      </c>
      <c r="H23">
        <f>COUNTIF(G$7:G23,G23)</f>
        <v>7</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14</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83"/>
      <c r="AB23" s="21" t="str">
        <f t="shared" si="4"/>
        <v/>
      </c>
      <c r="AC23" t="str">
        <f>_xlfn.XLOOKUP(W23,Admin!$A$2:$A$601,Admin!$F$2:$F$601,"",0)</f>
        <v/>
      </c>
      <c r="AD23">
        <f>COUNTIF(AC$7:AC23,AC23)</f>
        <v>15</v>
      </c>
      <c r="AE23" t="str">
        <f>IF(AA23=0,"",IF(AD23&lt;3,COUNTIF(AD$7:AD23,"&lt;3"),0))</f>
        <v/>
      </c>
      <c r="AF23" t="str">
        <f t="shared" si="5"/>
        <v/>
      </c>
    </row>
    <row r="24" spans="1:32" x14ac:dyDescent="0.35">
      <c r="A24" s="45"/>
      <c r="B24" s="21" t="str">
        <f>_xlfn.XLOOKUP(A24,Admin!$A$2:$A$601,Admin!$C$2:$C$601,"",0)</f>
        <v/>
      </c>
      <c r="C24" s="21" t="str">
        <f>_xlfn.XLOOKUP(A24,Admin!$A$2:$A$601,Admin!$D$2:$D$601,"",0)</f>
        <v/>
      </c>
      <c r="D24" s="21" t="str">
        <f>_xlfn.XLOOKUP(A24,Admin!$A$2:$A$601,Admin!$E$2:$E$601,"",0)</f>
        <v/>
      </c>
      <c r="E24" s="83"/>
      <c r="F24" s="21" t="str">
        <f t="shared" si="0"/>
        <v/>
      </c>
      <c r="G24" t="str">
        <f>_xlfn.XLOOKUP(A24,Admin!$A$2:$A$601,Admin!$F$2:$F$601,"",0)</f>
        <v/>
      </c>
      <c r="H24">
        <f>COUNTIF(G$7:G24,G24)</f>
        <v>8</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15</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83"/>
      <c r="AB24" s="21" t="str">
        <f t="shared" si="4"/>
        <v/>
      </c>
      <c r="AC24" t="str">
        <f>_xlfn.XLOOKUP(W24,Admin!$A$2:$A$601,Admin!$F$2:$F$601,"",0)</f>
        <v/>
      </c>
      <c r="AD24">
        <f>COUNTIF(AC$7:AC24,AC24)</f>
        <v>16</v>
      </c>
      <c r="AE24" t="str">
        <f>IF(AA24=0,"",IF(AD24&lt;3,COUNTIF(AD$7:AD24,"&lt;3"),0))</f>
        <v/>
      </c>
      <c r="AF24" t="str">
        <f t="shared" si="5"/>
        <v/>
      </c>
    </row>
    <row r="25" spans="1:32" x14ac:dyDescent="0.35">
      <c r="A25" s="45"/>
      <c r="B25" s="21" t="str">
        <f>_xlfn.XLOOKUP(A25,Admin!$A$2:$A$601,Admin!$C$2:$C$601,"",0)</f>
        <v/>
      </c>
      <c r="C25" s="21" t="str">
        <f>_xlfn.XLOOKUP(A25,Admin!$A$2:$A$601,Admin!$D$2:$D$601,"",0)</f>
        <v/>
      </c>
      <c r="D25" s="21" t="str">
        <f>_xlfn.XLOOKUP(A25,Admin!$A$2:$A$601,Admin!$E$2:$E$601,"",0)</f>
        <v/>
      </c>
      <c r="E25" s="83"/>
      <c r="F25" s="21" t="str">
        <f t="shared" si="0"/>
        <v/>
      </c>
      <c r="G25" t="str">
        <f>_xlfn.XLOOKUP(A25,Admin!$A$2:$A$601,Admin!$F$2:$F$601,"",0)</f>
        <v/>
      </c>
      <c r="H25">
        <f>COUNTIF(G$7:G25,G25)</f>
        <v>9</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16</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83"/>
      <c r="AB25" s="21" t="str">
        <f t="shared" si="4"/>
        <v/>
      </c>
      <c r="AC25" t="str">
        <f>_xlfn.XLOOKUP(W25,Admin!$A$2:$A$601,Admin!$F$2:$F$601,"",0)</f>
        <v/>
      </c>
      <c r="AD25">
        <f>COUNTIF(AC$7:AC25,AC25)</f>
        <v>17</v>
      </c>
      <c r="AE25" t="str">
        <f>IF(AA25=0,"",IF(AD25&lt;3,COUNTIF(AD$7:AD25,"&lt;3"),0))</f>
        <v/>
      </c>
      <c r="AF25" t="str">
        <f t="shared" si="5"/>
        <v/>
      </c>
    </row>
    <row r="26" spans="1:32" x14ac:dyDescent="0.35">
      <c r="A26" s="45"/>
      <c r="B26" s="21" t="str">
        <f>_xlfn.XLOOKUP(A26,Admin!$A$2:$A$601,Admin!$C$2:$C$601,"",0)</f>
        <v/>
      </c>
      <c r="C26" s="21" t="str">
        <f>_xlfn.XLOOKUP(A26,Admin!$A$2:$A$601,Admin!$D$2:$D$601,"",0)</f>
        <v/>
      </c>
      <c r="D26" s="21" t="str">
        <f>_xlfn.XLOOKUP(A26,Admin!$A$2:$A$601,Admin!$E$2:$E$601,"",0)</f>
        <v/>
      </c>
      <c r="E26" s="83"/>
      <c r="F26" s="21" t="str">
        <f t="shared" si="0"/>
        <v/>
      </c>
      <c r="G26" t="str">
        <f>_xlfn.XLOOKUP(A26,Admin!$A$2:$A$601,Admin!$F$2:$F$601,"",0)</f>
        <v/>
      </c>
      <c r="H26">
        <f>COUNTIF(G$7:G26,G26)</f>
        <v>10</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17</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83"/>
      <c r="AB26" s="21" t="str">
        <f t="shared" si="4"/>
        <v/>
      </c>
      <c r="AC26" t="str">
        <f>_xlfn.XLOOKUP(W26,Admin!$A$2:$A$601,Admin!$F$2:$F$601,"",0)</f>
        <v/>
      </c>
      <c r="AD26">
        <f>COUNTIF(AC$7:AC26,AC26)</f>
        <v>18</v>
      </c>
      <c r="AE26" t="str">
        <f>IF(AA26=0,"",IF(AD26&lt;3,COUNTIF(AD$7:AD26,"&lt;3"),0))</f>
        <v/>
      </c>
      <c r="AF26" t="str">
        <f t="shared" si="5"/>
        <v/>
      </c>
    </row>
    <row r="27" spans="1:32" x14ac:dyDescent="0.35">
      <c r="A27" s="45"/>
      <c r="B27" s="21" t="str">
        <f>_xlfn.XLOOKUP(A27,Admin!$A$2:$A$601,Admin!$C$2:$C$601,"",0)</f>
        <v/>
      </c>
      <c r="C27" s="21" t="str">
        <f>_xlfn.XLOOKUP(A27,Admin!$A$2:$A$601,Admin!$D$2:$D$601,"",0)</f>
        <v/>
      </c>
      <c r="D27" s="21" t="str">
        <f>_xlfn.XLOOKUP(A27,Admin!$A$2:$A$601,Admin!$E$2:$E$601,"",0)</f>
        <v/>
      </c>
      <c r="E27" s="83"/>
      <c r="F27" s="21" t="str">
        <f t="shared" si="0"/>
        <v/>
      </c>
      <c r="G27" t="str">
        <f>_xlfn.XLOOKUP(A27,Admin!$A$2:$A$601,Admin!$F$2:$F$601,"",0)</f>
        <v/>
      </c>
      <c r="H27">
        <f>COUNTIF(G$7:G27,G27)</f>
        <v>11</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18</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83"/>
      <c r="AB27" s="21" t="str">
        <f t="shared" si="4"/>
        <v/>
      </c>
      <c r="AC27" t="str">
        <f>_xlfn.XLOOKUP(W27,Admin!$A$2:$A$601,Admin!$F$2:$F$601,"",0)</f>
        <v/>
      </c>
      <c r="AD27">
        <f>COUNTIF(AC$7:AC27,AC27)</f>
        <v>19</v>
      </c>
      <c r="AE27" t="str">
        <f>IF(AA27=0,"",IF(AD27&lt;3,COUNTIF(AD$7:AD27,"&lt;3"),0))</f>
        <v/>
      </c>
      <c r="AF27" t="str">
        <f t="shared" si="5"/>
        <v/>
      </c>
    </row>
    <row r="28" spans="1:32" x14ac:dyDescent="0.35">
      <c r="A28" s="45"/>
      <c r="B28" s="21" t="str">
        <f>_xlfn.XLOOKUP(A28,Admin!$A$2:$A$601,Admin!$C$2:$C$601,"",0)</f>
        <v/>
      </c>
      <c r="C28" s="21" t="str">
        <f>_xlfn.XLOOKUP(A28,Admin!$A$2:$A$601,Admin!$D$2:$D$601,"",0)</f>
        <v/>
      </c>
      <c r="D28" s="21" t="str">
        <f>_xlfn.XLOOKUP(A28,Admin!$A$2:$A$601,Admin!$E$2:$E$601,"",0)</f>
        <v/>
      </c>
      <c r="E28" s="83"/>
      <c r="F28" s="21" t="str">
        <f t="shared" si="0"/>
        <v/>
      </c>
      <c r="G28" t="str">
        <f>_xlfn.XLOOKUP(A28,Admin!$A$2:$A$601,Admin!$F$2:$F$601,"",0)</f>
        <v/>
      </c>
      <c r="H28">
        <f>COUNTIF(G$7:G28,G28)</f>
        <v>12</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19</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83"/>
      <c r="AB28" s="21" t="str">
        <f t="shared" si="4"/>
        <v/>
      </c>
      <c r="AC28" t="str">
        <f>_xlfn.XLOOKUP(W28,Admin!$A$2:$A$601,Admin!$F$2:$F$601,"",0)</f>
        <v/>
      </c>
      <c r="AD28">
        <f>COUNTIF(AC$7:AC28,AC28)</f>
        <v>20</v>
      </c>
      <c r="AE28" t="str">
        <f>IF(AA28=0,"",IF(AD28&lt;3,COUNTIF(AD$7:AD28,"&lt;3"),0))</f>
        <v/>
      </c>
      <c r="AF28" t="str">
        <f t="shared" si="5"/>
        <v/>
      </c>
    </row>
    <row r="29" spans="1:32" x14ac:dyDescent="0.35">
      <c r="A29" s="45"/>
      <c r="B29" s="21" t="str">
        <f>_xlfn.XLOOKUP(A29,Admin!$A$2:$A$601,Admin!$C$2:$C$601,"",0)</f>
        <v/>
      </c>
      <c r="C29" s="21" t="str">
        <f>_xlfn.XLOOKUP(A29,Admin!$A$2:$A$601,Admin!$D$2:$D$601,"",0)</f>
        <v/>
      </c>
      <c r="D29" s="21" t="str">
        <f>_xlfn.XLOOKUP(A29,Admin!$A$2:$A$601,Admin!$E$2:$E$601,"",0)</f>
        <v/>
      </c>
      <c r="E29" s="83"/>
      <c r="F29" s="21" t="str">
        <f t="shared" si="0"/>
        <v/>
      </c>
      <c r="G29" t="str">
        <f>_xlfn.XLOOKUP(A29,Admin!$A$2:$A$601,Admin!$F$2:$F$601,"",0)</f>
        <v/>
      </c>
      <c r="H29">
        <f>COUNTIF(G$7:G29,G29)</f>
        <v>13</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20</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83"/>
      <c r="AB29" s="21" t="str">
        <f t="shared" si="4"/>
        <v/>
      </c>
      <c r="AC29" t="str">
        <f>_xlfn.XLOOKUP(W29,Admin!$A$2:$A$601,Admin!$F$2:$F$601,"",0)</f>
        <v/>
      </c>
      <c r="AD29">
        <f>COUNTIF(AC$7:AC29,AC29)</f>
        <v>21</v>
      </c>
      <c r="AE29" t="str">
        <f>IF(AA29=0,"",IF(AD29&lt;3,COUNTIF(AD$7:AD29,"&lt;3"),0))</f>
        <v/>
      </c>
      <c r="AF29" t="str">
        <f t="shared" si="5"/>
        <v/>
      </c>
    </row>
    <row r="30" spans="1:32" x14ac:dyDescent="0.35">
      <c r="A30" s="45"/>
      <c r="B30" s="21" t="str">
        <f>_xlfn.XLOOKUP(A30,Admin!$A$2:$A$601,Admin!$C$2:$C$601,"",0)</f>
        <v/>
      </c>
      <c r="C30" s="21" t="str">
        <f>_xlfn.XLOOKUP(A30,Admin!$A$2:$A$601,Admin!$D$2:$D$601,"",0)</f>
        <v/>
      </c>
      <c r="D30" s="21" t="str">
        <f>_xlfn.XLOOKUP(A30,Admin!$A$2:$A$601,Admin!$E$2:$E$601,"",0)</f>
        <v/>
      </c>
      <c r="E30" s="83"/>
      <c r="F30" s="21" t="str">
        <f t="shared" si="0"/>
        <v/>
      </c>
      <c r="G30" t="str">
        <f>_xlfn.XLOOKUP(A30,Admin!$A$2:$A$601,Admin!$F$2:$F$601,"",0)</f>
        <v/>
      </c>
      <c r="H30">
        <f>COUNTIF(G$7:G30,G30)</f>
        <v>14</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21</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83"/>
      <c r="AB30" s="21" t="str">
        <f t="shared" si="4"/>
        <v/>
      </c>
      <c r="AC30" t="str">
        <f>_xlfn.XLOOKUP(W30,Admin!$A$2:$A$601,Admin!$F$2:$F$601,"",0)</f>
        <v/>
      </c>
      <c r="AD30">
        <f>COUNTIF(AC$7:AC30,AC30)</f>
        <v>22</v>
      </c>
      <c r="AE30" t="str">
        <f>IF(AA30=0,"",IF(AD30&lt;3,COUNTIF(AD$7:AD30,"&lt;3"),0))</f>
        <v/>
      </c>
      <c r="AF30" t="str">
        <f t="shared" si="5"/>
        <v/>
      </c>
    </row>
    <row r="31" spans="1:32" x14ac:dyDescent="0.35">
      <c r="A31" s="45"/>
      <c r="B31" s="21" t="str">
        <f>_xlfn.XLOOKUP(A31,Admin!$A$2:$A$601,Admin!$C$2:$C$601,"",0)</f>
        <v/>
      </c>
      <c r="C31" s="21" t="str">
        <f>_xlfn.XLOOKUP(A31,Admin!$A$2:$A$601,Admin!$D$2:$D$601,"",0)</f>
        <v/>
      </c>
      <c r="D31" s="21" t="str">
        <f>_xlfn.XLOOKUP(A31,Admin!$A$2:$A$601,Admin!$E$2:$E$601,"",0)</f>
        <v/>
      </c>
      <c r="E31" s="83"/>
      <c r="F31" s="21" t="str">
        <f t="shared" si="0"/>
        <v/>
      </c>
      <c r="G31" t="str">
        <f>_xlfn.XLOOKUP(A31,Admin!$A$2:$A$601,Admin!$F$2:$F$601,"",0)</f>
        <v/>
      </c>
      <c r="H31">
        <f>COUNTIF(G$7:G31,G31)</f>
        <v>15</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22</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83"/>
      <c r="AB31" s="21" t="str">
        <f t="shared" si="4"/>
        <v/>
      </c>
      <c r="AC31" t="str">
        <f>_xlfn.XLOOKUP(W31,Admin!$A$2:$A$601,Admin!$F$2:$F$601,"",0)</f>
        <v/>
      </c>
      <c r="AD31">
        <f>COUNTIF(AC$7:AC31,AC31)</f>
        <v>23</v>
      </c>
      <c r="AE31" t="str">
        <f>IF(AA31=0,"",IF(AD31&lt;3,COUNTIF(AD$7:AD31,"&lt;3"),0))</f>
        <v/>
      </c>
      <c r="AF31" t="str">
        <f t="shared" si="5"/>
        <v/>
      </c>
    </row>
    <row r="32" spans="1:32" x14ac:dyDescent="0.35">
      <c r="A32" s="45"/>
      <c r="B32" s="21" t="str">
        <f>_xlfn.XLOOKUP(A32,Admin!$A$2:$A$601,Admin!$C$2:$C$601,"",0)</f>
        <v/>
      </c>
      <c r="C32" s="21" t="str">
        <f>_xlfn.XLOOKUP(A32,Admin!$A$2:$A$601,Admin!$D$2:$D$601,"",0)</f>
        <v/>
      </c>
      <c r="D32" s="21" t="str">
        <f>_xlfn.XLOOKUP(A32,Admin!$A$2:$A$601,Admin!$E$2:$E$601,"",0)</f>
        <v/>
      </c>
      <c r="E32" s="83"/>
      <c r="F32" s="21" t="str">
        <f t="shared" si="0"/>
        <v/>
      </c>
      <c r="G32" t="str">
        <f>_xlfn.XLOOKUP(A32,Admin!$A$2:$A$601,Admin!$F$2:$F$601,"",0)</f>
        <v/>
      </c>
      <c r="H32">
        <f>COUNTIF(G$7:G32,G32)</f>
        <v>16</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23</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83"/>
      <c r="AB32" s="21" t="str">
        <f t="shared" si="4"/>
        <v/>
      </c>
      <c r="AC32" t="str">
        <f>_xlfn.XLOOKUP(W32,Admin!$A$2:$A$601,Admin!$F$2:$F$601,"",0)</f>
        <v/>
      </c>
      <c r="AD32">
        <f>COUNTIF(AC$7:AC32,AC32)</f>
        <v>24</v>
      </c>
      <c r="AE32" t="str">
        <f>IF(AA32=0,"",IF(AD32&lt;3,COUNTIF(AD$7:AD32,"&lt;3"),0))</f>
        <v/>
      </c>
      <c r="AF32" t="str">
        <f t="shared" si="5"/>
        <v/>
      </c>
    </row>
    <row r="33" spans="1:32" x14ac:dyDescent="0.35">
      <c r="A33" s="45"/>
      <c r="B33" s="21" t="str">
        <f>_xlfn.XLOOKUP(A33,Admin!$A$2:$A$601,Admin!$C$2:$C$601,"",0)</f>
        <v/>
      </c>
      <c r="C33" s="21" t="str">
        <f>_xlfn.XLOOKUP(A33,Admin!$A$2:$A$601,Admin!$D$2:$D$601,"",0)</f>
        <v/>
      </c>
      <c r="D33" s="21" t="str">
        <f>_xlfn.XLOOKUP(A33,Admin!$A$2:$A$601,Admin!$E$2:$E$601,"",0)</f>
        <v/>
      </c>
      <c r="E33" s="83"/>
      <c r="F33" s="21" t="str">
        <f t="shared" si="0"/>
        <v/>
      </c>
      <c r="G33" t="str">
        <f>_xlfn.XLOOKUP(A33,Admin!$A$2:$A$601,Admin!$F$2:$F$601,"",0)</f>
        <v/>
      </c>
      <c r="H33">
        <f>COUNTIF(G$7:G33,G33)</f>
        <v>17</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24</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83"/>
      <c r="AB33" s="21" t="str">
        <f t="shared" si="4"/>
        <v/>
      </c>
      <c r="AC33" t="str">
        <f>_xlfn.XLOOKUP(W33,Admin!$A$2:$A$601,Admin!$F$2:$F$601,"",0)</f>
        <v/>
      </c>
      <c r="AD33">
        <f>COUNTIF(AC$7:AC33,AC33)</f>
        <v>25</v>
      </c>
      <c r="AE33" t="str">
        <f>IF(AA33=0,"",IF(AD33&lt;3,COUNTIF(AD$7:AD33,"&lt;3"),0))</f>
        <v/>
      </c>
      <c r="AF33" t="str">
        <f t="shared" si="5"/>
        <v/>
      </c>
    </row>
    <row r="34" spans="1:32" x14ac:dyDescent="0.35">
      <c r="A34" s="45"/>
      <c r="B34" s="21"/>
      <c r="C34" s="21" t="str">
        <f>_xlfn.XLOOKUP(A34,Admin!$A$2:$A$601,Admin!$D$2:$D$601,"",0)</f>
        <v/>
      </c>
      <c r="D34" s="21" t="str">
        <f>_xlfn.XLOOKUP(A34,Admin!$A$2:$A$601,Admin!$E$2:$E$601,"",0)</f>
        <v/>
      </c>
      <c r="E34" s="83"/>
      <c r="F34" s="21"/>
      <c r="G34" t="str">
        <f>_xlfn.XLOOKUP(A34,Admin!$A$2:$A$601,Admin!$F$2:$F$601,"",0)</f>
        <v/>
      </c>
      <c r="H34">
        <f>COUNTIF(G$7:G34,G34)</f>
        <v>18</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25</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83"/>
      <c r="AB34" s="21" t="str">
        <f t="shared" si="4"/>
        <v/>
      </c>
      <c r="AC34" t="str">
        <f>_xlfn.XLOOKUP(W34,Admin!$A$2:$A$601,Admin!$F$2:$F$601,"",0)</f>
        <v/>
      </c>
      <c r="AD34">
        <f>COUNTIF(AC$7:AC34,AC34)</f>
        <v>26</v>
      </c>
      <c r="AE34" t="str">
        <f>IF(AA34=0,"",IF(AD34&lt;3,COUNTIF(AD$7:AD34,"&lt;3"),0))</f>
        <v/>
      </c>
      <c r="AF34" t="str">
        <f t="shared" si="5"/>
        <v/>
      </c>
    </row>
    <row r="35" spans="1:32" x14ac:dyDescent="0.35">
      <c r="A35" s="45"/>
      <c r="B35" s="21"/>
      <c r="C35" s="21" t="str">
        <f>_xlfn.XLOOKUP(A35,Admin!$A$2:$A$601,Admin!$D$2:$D$601,"",0)</f>
        <v/>
      </c>
      <c r="D35" s="21" t="str">
        <f>_xlfn.XLOOKUP(A35,Admin!$A$2:$A$601,Admin!$E$2:$E$601,"",0)</f>
        <v/>
      </c>
      <c r="E35" s="83"/>
      <c r="F35" s="21"/>
      <c r="G35" t="str">
        <f>_xlfn.XLOOKUP(A35,Admin!$A$2:$A$601,Admin!$F$2:$F$601,"",0)</f>
        <v/>
      </c>
      <c r="H35">
        <f>COUNTIF(G$7:G35,G35)</f>
        <v>19</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26</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83"/>
      <c r="AB35" s="21" t="str">
        <f t="shared" si="4"/>
        <v/>
      </c>
      <c r="AC35" t="str">
        <f>_xlfn.XLOOKUP(W35,Admin!$A$2:$A$601,Admin!$F$2:$F$601,"",0)</f>
        <v/>
      </c>
      <c r="AD35">
        <f>COUNTIF(AC$7:AC35,AC35)</f>
        <v>27</v>
      </c>
      <c r="AE35" t="str">
        <f>IF(AA35=0,"",IF(AD35&lt;3,COUNTIF(AD$7:AD35,"&lt;3"),0))</f>
        <v/>
      </c>
      <c r="AF35" t="str">
        <f t="shared" si="5"/>
        <v/>
      </c>
    </row>
    <row r="36" spans="1:32" x14ac:dyDescent="0.35">
      <c r="A36" s="45"/>
      <c r="B36" s="21"/>
      <c r="C36" s="21" t="str">
        <f>_xlfn.XLOOKUP(A36,Admin!$A$2:$A$601,Admin!$D$2:$D$601,"",0)</f>
        <v/>
      </c>
      <c r="D36" s="21" t="str">
        <f>_xlfn.XLOOKUP(A36,Admin!$A$2:$A$601,Admin!$E$2:$E$601,"",0)</f>
        <v/>
      </c>
      <c r="E36" s="83"/>
      <c r="F36" s="21"/>
      <c r="G36" t="str">
        <f>_xlfn.XLOOKUP(A36,Admin!$A$2:$A$601,Admin!$F$2:$F$601,"",0)</f>
        <v/>
      </c>
      <c r="H36">
        <f>COUNTIF(G$7:G36,G36)</f>
        <v>20</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27</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83"/>
      <c r="AB36" s="21" t="str">
        <f t="shared" si="4"/>
        <v/>
      </c>
      <c r="AC36" t="str">
        <f>_xlfn.XLOOKUP(W36,Admin!$A$2:$A$601,Admin!$F$2:$F$601,"",0)</f>
        <v/>
      </c>
      <c r="AD36">
        <f>COUNTIF(AC$7:AC36,AC36)</f>
        <v>28</v>
      </c>
      <c r="AE36" t="str">
        <f>IF(AA36=0,"",IF(AD36&lt;3,COUNTIF(AD$7:AD36,"&lt;3"),0))</f>
        <v/>
      </c>
      <c r="AF36" t="str">
        <f t="shared" si="5"/>
        <v/>
      </c>
    </row>
    <row r="37" spans="1:32" x14ac:dyDescent="0.35">
      <c r="A37" s="45"/>
      <c r="B37" s="21"/>
      <c r="C37" s="21" t="str">
        <f>_xlfn.XLOOKUP(A37,Admin!$A$2:$A$601,Admin!$D$2:$D$601,"",0)</f>
        <v/>
      </c>
      <c r="D37" s="21" t="str">
        <f>_xlfn.XLOOKUP(A37,Admin!$A$2:$A$601,Admin!$E$2:$E$601,"",0)</f>
        <v/>
      </c>
      <c r="E37" s="83"/>
      <c r="F37" s="21"/>
      <c r="G37" t="str">
        <f>_xlfn.XLOOKUP(A37,Admin!$A$2:$A$601,Admin!$F$2:$F$601,"",0)</f>
        <v/>
      </c>
      <c r="H37">
        <f>COUNTIF(G$7:G37,G37)</f>
        <v>21</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28</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83"/>
      <c r="AB37" s="21" t="str">
        <f t="shared" si="4"/>
        <v/>
      </c>
      <c r="AC37" t="str">
        <f>_xlfn.XLOOKUP(W37,Admin!$A$2:$A$601,Admin!$F$2:$F$601,"",0)</f>
        <v/>
      </c>
      <c r="AD37">
        <f>COUNTIF(AC$7:AC37,AC37)</f>
        <v>29</v>
      </c>
      <c r="AE37" t="str">
        <f>IF(AA37=0,"",IF(AD37&lt;3,COUNTIF(AD$7:AD37,"&lt;3"),0))</f>
        <v/>
      </c>
      <c r="AF37" t="str">
        <f t="shared" si="5"/>
        <v/>
      </c>
    </row>
    <row r="38" spans="1:32" x14ac:dyDescent="0.35">
      <c r="A38" s="45"/>
      <c r="B38" s="21"/>
      <c r="C38" s="21" t="str">
        <f>_xlfn.XLOOKUP(A38,Admin!$A$2:$A$601,Admin!$D$2:$D$601,"",0)</f>
        <v/>
      </c>
      <c r="D38" s="21" t="str">
        <f>_xlfn.XLOOKUP(A38,Admin!$A$2:$A$601,Admin!$E$2:$E$601,"",0)</f>
        <v/>
      </c>
      <c r="E38" s="83"/>
      <c r="F38" s="21"/>
      <c r="G38" t="str">
        <f>_xlfn.XLOOKUP(A38,Admin!$A$2:$A$601,Admin!$F$2:$F$601,"",0)</f>
        <v/>
      </c>
      <c r="H38">
        <f>COUNTIF(G$7:G38,G38)</f>
        <v>22</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29</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83"/>
      <c r="AB38" s="21" t="str">
        <f t="shared" si="4"/>
        <v/>
      </c>
      <c r="AC38" t="str">
        <f>_xlfn.XLOOKUP(W38,Admin!$A$2:$A$601,Admin!$F$2:$F$601,"",0)</f>
        <v/>
      </c>
      <c r="AD38">
        <f>COUNTIF(AC$7:AC38,AC38)</f>
        <v>30</v>
      </c>
      <c r="AE38" t="str">
        <f>IF(AA38=0,"",IF(AD38&lt;3,COUNTIF(AD$7:AD38,"&lt;3"),0))</f>
        <v/>
      </c>
      <c r="AF38" t="str">
        <f t="shared" si="5"/>
        <v/>
      </c>
    </row>
    <row r="39" spans="1:32" x14ac:dyDescent="0.35">
      <c r="A39" s="45"/>
      <c r="B39" s="21"/>
      <c r="C39" s="21" t="str">
        <f>_xlfn.XLOOKUP(A39,Admin!$A$2:$A$601,Admin!$D$2:$D$601,"",0)</f>
        <v/>
      </c>
      <c r="D39" s="21" t="str">
        <f>_xlfn.XLOOKUP(A39,Admin!$A$2:$A$601,Admin!$E$2:$E$601,"",0)</f>
        <v/>
      </c>
      <c r="E39" s="83"/>
      <c r="F39" s="21"/>
      <c r="G39" t="str">
        <f>_xlfn.XLOOKUP(A39,Admin!$A$2:$A$601,Admin!$F$2:$F$601,"",0)</f>
        <v/>
      </c>
      <c r="H39">
        <f>COUNTIF(G$7:G39,G39)</f>
        <v>23</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30</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83"/>
      <c r="AB39" s="21" t="str">
        <f t="shared" si="4"/>
        <v/>
      </c>
      <c r="AC39" t="str">
        <f>_xlfn.XLOOKUP(W39,Admin!$A$2:$A$601,Admin!$F$2:$F$601,"",0)</f>
        <v/>
      </c>
      <c r="AD39">
        <f>COUNTIF(AC$7:AC39,AC39)</f>
        <v>31</v>
      </c>
      <c r="AE39" t="str">
        <f>IF(AA39=0,"",IF(AD39&lt;3,COUNTIF(AD$7:AD39,"&lt;3"),0))</f>
        <v/>
      </c>
      <c r="AF39" t="str">
        <f t="shared" si="5"/>
        <v/>
      </c>
    </row>
    <row r="40" spans="1:32" x14ac:dyDescent="0.35">
      <c r="A40" s="45"/>
      <c r="B40" s="21"/>
      <c r="C40" s="21" t="str">
        <f>_xlfn.XLOOKUP(A40,Admin!$A$2:$A$601,Admin!$D$2:$D$601,"",0)</f>
        <v/>
      </c>
      <c r="D40" s="21" t="str">
        <f>_xlfn.XLOOKUP(A40,Admin!$A$2:$A$601,Admin!$E$2:$E$601,"",0)</f>
        <v/>
      </c>
      <c r="E40" s="83"/>
      <c r="F40" s="21"/>
      <c r="G40" t="str">
        <f>_xlfn.XLOOKUP(A40,Admin!$A$2:$A$601,Admin!$F$2:$F$601,"",0)</f>
        <v/>
      </c>
      <c r="H40">
        <f>COUNTIF(G$7:G40,G40)</f>
        <v>24</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31</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83"/>
      <c r="AB40" s="21" t="str">
        <f t="shared" si="4"/>
        <v/>
      </c>
      <c r="AC40" t="str">
        <f>_xlfn.XLOOKUP(W40,Admin!$A$2:$A$601,Admin!$F$2:$F$601,"",0)</f>
        <v/>
      </c>
      <c r="AD40">
        <f>COUNTIF(AC$7:AC40,AC40)</f>
        <v>32</v>
      </c>
      <c r="AE40" t="str">
        <f>IF(AA40=0,"",IF(AD40&lt;3,COUNTIF(AD$7:AD40,"&lt;3"),0))</f>
        <v/>
      </c>
      <c r="AF40" t="str">
        <f t="shared" si="5"/>
        <v/>
      </c>
    </row>
    <row r="41" spans="1:32" x14ac:dyDescent="0.35">
      <c r="A41" s="45"/>
      <c r="B41" s="21"/>
      <c r="C41" s="21" t="str">
        <f>_xlfn.XLOOKUP(A41,Admin!$A$2:$A$601,Admin!$D$2:$D$601,"",0)</f>
        <v/>
      </c>
      <c r="D41" s="21" t="str">
        <f>_xlfn.XLOOKUP(A41,Admin!$A$2:$A$601,Admin!$E$2:$E$601,"",0)</f>
        <v/>
      </c>
      <c r="E41" s="83"/>
      <c r="F41" s="21"/>
      <c r="G41" t="str">
        <f>_xlfn.XLOOKUP(A41,Admin!$A$2:$A$601,Admin!$F$2:$F$601,"",0)</f>
        <v/>
      </c>
      <c r="H41">
        <f>COUNTIF(G$7:G41,G41)</f>
        <v>25</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32</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83"/>
      <c r="AB41" s="21" t="str">
        <f t="shared" si="4"/>
        <v/>
      </c>
      <c r="AC41" t="str">
        <f>_xlfn.XLOOKUP(W41,Admin!$A$2:$A$601,Admin!$F$2:$F$601,"",0)</f>
        <v/>
      </c>
      <c r="AD41">
        <f>COUNTIF(AC$7:AC41,AC41)</f>
        <v>33</v>
      </c>
      <c r="AE41" t="str">
        <f>IF(AA41=0,"",IF(AD41&lt;3,COUNTIF(AD$7:AD41,"&lt;3"),0))</f>
        <v/>
      </c>
      <c r="AF41" t="str">
        <f t="shared" si="5"/>
        <v/>
      </c>
    </row>
    <row r="42" spans="1:32" x14ac:dyDescent="0.35">
      <c r="A42" s="45"/>
      <c r="B42" s="21"/>
      <c r="C42" s="21" t="str">
        <f>_xlfn.XLOOKUP(A42,Admin!$A$2:$A$601,Admin!$D$2:$D$601,"",0)</f>
        <v/>
      </c>
      <c r="D42" s="21" t="str">
        <f>_xlfn.XLOOKUP(A42,Admin!$A$2:$A$601,Admin!$E$2:$E$601,"",0)</f>
        <v/>
      </c>
      <c r="E42" s="83"/>
      <c r="F42" s="21"/>
      <c r="G42" t="str">
        <f>_xlfn.XLOOKUP(A42,Admin!$A$2:$A$601,Admin!$F$2:$F$601,"",0)</f>
        <v/>
      </c>
      <c r="H42">
        <f>COUNTIF(G$7:G42,G42)</f>
        <v>26</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33</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83"/>
      <c r="AB42" s="21" t="str">
        <f t="shared" si="4"/>
        <v/>
      </c>
      <c r="AC42" t="str">
        <f>_xlfn.XLOOKUP(W42,Admin!$A$2:$A$601,Admin!$F$2:$F$601,"",0)</f>
        <v/>
      </c>
      <c r="AD42">
        <f>COUNTIF(AC$7:AC42,AC42)</f>
        <v>34</v>
      </c>
      <c r="AE42" t="str">
        <f>IF(AA42=0,"",IF(AD42&lt;3,COUNTIF(AD$7:AD42,"&lt;3"),0))</f>
        <v/>
      </c>
      <c r="AF42" t="str">
        <f t="shared" si="5"/>
        <v/>
      </c>
    </row>
    <row r="43" spans="1:32" x14ac:dyDescent="0.35">
      <c r="A43" s="45"/>
      <c r="B43" s="21"/>
      <c r="C43" s="21" t="str">
        <f>_xlfn.XLOOKUP(A43,Admin!$A$2:$A$601,Admin!$D$2:$D$601,"",0)</f>
        <v/>
      </c>
      <c r="D43" s="21" t="str">
        <f>_xlfn.XLOOKUP(A43,Admin!$A$2:$A$601,Admin!$E$2:$E$601,"",0)</f>
        <v/>
      </c>
      <c r="E43" s="83"/>
      <c r="F43" s="21"/>
      <c r="G43" t="str">
        <f>_xlfn.XLOOKUP(A43,Admin!$A$2:$A$601,Admin!$F$2:$F$601,"",0)</f>
        <v/>
      </c>
      <c r="H43">
        <f>COUNTIF(G$7:G43,G43)</f>
        <v>27</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34</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83"/>
      <c r="AB43" s="21" t="str">
        <f t="shared" si="4"/>
        <v/>
      </c>
      <c r="AC43" t="str">
        <f>_xlfn.XLOOKUP(W43,Admin!$A$2:$A$601,Admin!$F$2:$F$601,"",0)</f>
        <v/>
      </c>
      <c r="AD43">
        <f>COUNTIF(AC$7:AC43,AC43)</f>
        <v>35</v>
      </c>
      <c r="AE43" t="str">
        <f>IF(AA43=0,"",IF(AD43&lt;3,COUNTIF(AD$7:AD43,"&lt;3"),0))</f>
        <v/>
      </c>
      <c r="AF43" t="str">
        <f t="shared" si="5"/>
        <v/>
      </c>
    </row>
    <row r="44" spans="1:32" x14ac:dyDescent="0.35">
      <c r="A44" s="45"/>
      <c r="B44" s="21"/>
      <c r="C44" s="21" t="str">
        <f>_xlfn.XLOOKUP(A44,Admin!$A$2:$A$601,Admin!$D$2:$D$601,"",0)</f>
        <v/>
      </c>
      <c r="D44" s="21" t="str">
        <f>_xlfn.XLOOKUP(A44,Admin!$A$2:$A$601,Admin!$E$2:$E$601,"",0)</f>
        <v/>
      </c>
      <c r="E44" s="83"/>
      <c r="F44" s="21"/>
      <c r="G44" t="str">
        <f>_xlfn.XLOOKUP(A44,Admin!$A$2:$A$601,Admin!$F$2:$F$601,"",0)</f>
        <v/>
      </c>
      <c r="H44">
        <f>COUNTIF(G$7:G44,G44)</f>
        <v>28</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35</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83"/>
      <c r="AB44" s="21" t="str">
        <f t="shared" si="4"/>
        <v/>
      </c>
      <c r="AC44" t="str">
        <f>_xlfn.XLOOKUP(W44,Admin!$A$2:$A$601,Admin!$F$2:$F$601,"",0)</f>
        <v/>
      </c>
      <c r="AD44">
        <f>COUNTIF(AC$7:AC44,AC44)</f>
        <v>36</v>
      </c>
      <c r="AE44" t="str">
        <f>IF(AA44=0,"",IF(AD44&lt;3,COUNTIF(AD$7:AD44,"&lt;3"),0))</f>
        <v/>
      </c>
      <c r="AF44" t="str">
        <f t="shared" si="5"/>
        <v/>
      </c>
    </row>
    <row r="45" spans="1:32" x14ac:dyDescent="0.35">
      <c r="A45" s="45"/>
      <c r="B45" s="21"/>
      <c r="C45" s="21" t="str">
        <f>_xlfn.XLOOKUP(A45,Admin!$A$2:$A$601,Admin!$D$2:$D$601,"",0)</f>
        <v/>
      </c>
      <c r="D45" s="21" t="str">
        <f>_xlfn.XLOOKUP(A45,Admin!$A$2:$A$601,Admin!$E$2:$E$601,"",0)</f>
        <v/>
      </c>
      <c r="E45" s="83"/>
      <c r="F45" s="21"/>
      <c r="G45" t="str">
        <f>_xlfn.XLOOKUP(A45,Admin!$A$2:$A$601,Admin!$F$2:$F$601,"",0)</f>
        <v/>
      </c>
      <c r="H45">
        <f>COUNTIF(G$7:G45,G45)</f>
        <v>29</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3"/>
      <c r="Q45" s="21" t="str">
        <f t="shared" si="2"/>
        <v/>
      </c>
      <c r="R45" t="str">
        <f>_xlfn.XLOOKUP(L45,Admin!$A$2:$A$601,Admin!$F$2:$F$601,"",0)</f>
        <v/>
      </c>
      <c r="S45">
        <f>COUNTIF(R$7:R45,R45)</f>
        <v>36</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83"/>
      <c r="AB45" s="21" t="str">
        <f t="shared" si="4"/>
        <v/>
      </c>
      <c r="AC45" t="str">
        <f>_xlfn.XLOOKUP(W45,Admin!$A$2:$A$601,Admin!$F$2:$F$601,"",0)</f>
        <v/>
      </c>
      <c r="AD45">
        <f>COUNTIF(AC$7:AC45,AC45)</f>
        <v>37</v>
      </c>
      <c r="AE45" t="str">
        <f>IF(AA45=0,"",IF(AD45&lt;3,COUNTIF(AD$7:AD45,"&lt;3"),0))</f>
        <v/>
      </c>
      <c r="AF45" t="str">
        <f t="shared" si="5"/>
        <v/>
      </c>
    </row>
    <row r="46" spans="1:32" x14ac:dyDescent="0.35">
      <c r="A46" s="45"/>
      <c r="B46" s="21"/>
      <c r="C46" s="21" t="str">
        <f>_xlfn.XLOOKUP(A46,Admin!$A$2:$A$601,Admin!$D$2:$D$601,"",0)</f>
        <v/>
      </c>
      <c r="D46" s="21" t="str">
        <f>_xlfn.XLOOKUP(A46,Admin!$A$2:$A$601,Admin!$E$2:$E$601,"",0)</f>
        <v/>
      </c>
      <c r="E46" s="83"/>
      <c r="F46" s="21"/>
      <c r="G46" t="str">
        <f>_xlfn.XLOOKUP(A46,Admin!$A$2:$A$601,Admin!$F$2:$F$601,"",0)</f>
        <v/>
      </c>
      <c r="H46">
        <f>COUNTIF(G$7:G46,G46)</f>
        <v>30</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3"/>
      <c r="Q46" s="21" t="str">
        <f t="shared" si="2"/>
        <v/>
      </c>
      <c r="R46" t="str">
        <f>_xlfn.XLOOKUP(L46,Admin!$A$2:$A$601,Admin!$F$2:$F$601,"",0)</f>
        <v/>
      </c>
      <c r="S46">
        <f>COUNTIF(R$7:R46,R46)</f>
        <v>37</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83"/>
      <c r="AB46" s="21" t="str">
        <f t="shared" si="4"/>
        <v/>
      </c>
      <c r="AC46" t="str">
        <f>_xlfn.XLOOKUP(W46,Admin!$A$2:$A$601,Admin!$F$2:$F$601,"",0)</f>
        <v/>
      </c>
      <c r="AD46">
        <f>COUNTIF(AC$7:AC46,AC46)</f>
        <v>38</v>
      </c>
      <c r="AE46" t="str">
        <f>IF(AA46=0,"",IF(AD46&lt;3,COUNTIF(AD$7:AD46,"&lt;3"),0))</f>
        <v/>
      </c>
      <c r="AF46" t="str">
        <f t="shared" si="5"/>
        <v/>
      </c>
    </row>
    <row r="47" spans="1:32" x14ac:dyDescent="0.35">
      <c r="A47" s="45"/>
      <c r="B47" s="21"/>
      <c r="C47" s="21" t="str">
        <f>_xlfn.XLOOKUP(A47,Admin!$A$2:$A$601,Admin!$D$2:$D$601,"",0)</f>
        <v/>
      </c>
      <c r="D47" s="21" t="str">
        <f>_xlfn.XLOOKUP(A47,Admin!$A$2:$A$601,Admin!$E$2:$E$601,"",0)</f>
        <v/>
      </c>
      <c r="E47" s="83"/>
      <c r="F47" s="21"/>
      <c r="G47" t="str">
        <f>_xlfn.XLOOKUP(A47,Admin!$A$2:$A$601,Admin!$F$2:$F$601,"",0)</f>
        <v/>
      </c>
      <c r="H47">
        <f>COUNTIF(G$7:G47,G47)</f>
        <v>31</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3"/>
      <c r="Q47" s="21" t="str">
        <f t="shared" si="2"/>
        <v/>
      </c>
      <c r="R47" t="str">
        <f>_xlfn.XLOOKUP(L47,Admin!$A$2:$A$601,Admin!$F$2:$F$601,"",0)</f>
        <v/>
      </c>
      <c r="S47">
        <f>COUNTIF(R$7:R47,R47)</f>
        <v>38</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83"/>
      <c r="AB47" s="21" t="str">
        <f t="shared" si="4"/>
        <v/>
      </c>
      <c r="AC47" t="str">
        <f>_xlfn.XLOOKUP(W47,Admin!$A$2:$A$601,Admin!$F$2:$F$601,"",0)</f>
        <v/>
      </c>
      <c r="AD47">
        <f>COUNTIF(AC$7:AC47,AC47)</f>
        <v>39</v>
      </c>
      <c r="AE47" t="str">
        <f>IF(AA47=0,"",IF(AD47&lt;3,COUNTIF(AD$7:AD47,"&lt;3"),0))</f>
        <v/>
      </c>
      <c r="AF47" t="str">
        <f t="shared" si="5"/>
        <v/>
      </c>
    </row>
    <row r="48" spans="1:32" x14ac:dyDescent="0.35">
      <c r="A48" s="45"/>
      <c r="B48" s="21"/>
      <c r="C48" s="21" t="str">
        <f>_xlfn.XLOOKUP(A48,Admin!$A$2:$A$601,Admin!$D$2:$D$601,"",0)</f>
        <v/>
      </c>
      <c r="D48" s="21" t="str">
        <f>_xlfn.XLOOKUP(A48,Admin!$A$2:$A$601,Admin!$E$2:$E$601,"",0)</f>
        <v/>
      </c>
      <c r="E48" s="83"/>
      <c r="F48" s="21"/>
      <c r="G48" t="str">
        <f>_xlfn.XLOOKUP(A48,Admin!$A$2:$A$601,Admin!$F$2:$F$601,"",0)</f>
        <v/>
      </c>
      <c r="H48">
        <f>COUNTIF(G$7:G48,G48)</f>
        <v>32</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3"/>
      <c r="Q48" s="21" t="str">
        <f t="shared" si="2"/>
        <v/>
      </c>
      <c r="R48" t="str">
        <f>_xlfn.XLOOKUP(L48,Admin!$A$2:$A$601,Admin!$F$2:$F$601,"",0)</f>
        <v/>
      </c>
      <c r="S48">
        <f>COUNTIF(R$7:R48,R48)</f>
        <v>39</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83"/>
      <c r="AB48" s="21" t="str">
        <f t="shared" si="4"/>
        <v/>
      </c>
      <c r="AC48" t="str">
        <f>_xlfn.XLOOKUP(W48,Admin!$A$2:$A$601,Admin!$F$2:$F$601,"",0)</f>
        <v/>
      </c>
      <c r="AD48">
        <f>COUNTIF(AC$7:AC48,AC48)</f>
        <v>40</v>
      </c>
      <c r="AE48" t="str">
        <f>IF(AA48=0,"",IF(AD48&lt;3,COUNTIF(AD$7:AD48,"&lt;3"),0))</f>
        <v/>
      </c>
      <c r="AF48" t="str">
        <f t="shared" si="5"/>
        <v/>
      </c>
    </row>
    <row r="49" spans="1:32" x14ac:dyDescent="0.35">
      <c r="A49" s="45"/>
      <c r="B49" s="21"/>
      <c r="C49" s="21" t="str">
        <f>_xlfn.XLOOKUP(A49,Admin!$A$2:$A$601,Admin!$D$2:$D$601,"",0)</f>
        <v/>
      </c>
      <c r="D49" s="21" t="str">
        <f>_xlfn.XLOOKUP(A49,Admin!$A$2:$A$601,Admin!$E$2:$E$601,"",0)</f>
        <v/>
      </c>
      <c r="E49" s="83"/>
      <c r="F49" s="21"/>
      <c r="G49" t="str">
        <f>_xlfn.XLOOKUP(A49,Admin!$A$2:$A$601,Admin!$F$2:$F$601,"",0)</f>
        <v/>
      </c>
      <c r="H49">
        <f>COUNTIF(G$7:G49,G49)</f>
        <v>33</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3"/>
      <c r="Q49" s="21" t="str">
        <f t="shared" si="2"/>
        <v/>
      </c>
      <c r="R49" t="str">
        <f>_xlfn.XLOOKUP(L49,Admin!$A$2:$A$601,Admin!$F$2:$F$601,"",0)</f>
        <v/>
      </c>
      <c r="S49">
        <f>COUNTIF(R$7:R49,R49)</f>
        <v>40</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83"/>
      <c r="AB49" s="21" t="str">
        <f t="shared" si="4"/>
        <v/>
      </c>
      <c r="AC49" t="str">
        <f>_xlfn.XLOOKUP(W49,Admin!$A$2:$A$601,Admin!$F$2:$F$601,"",0)</f>
        <v/>
      </c>
      <c r="AD49">
        <f>COUNTIF(AC$7:AC49,AC49)</f>
        <v>41</v>
      </c>
      <c r="AE49" t="str">
        <f>IF(AA49=0,"",IF(AD49&lt;3,COUNTIF(AD$7:AD49,"&lt;3"),0))</f>
        <v/>
      </c>
      <c r="AF49" t="str">
        <f t="shared" si="5"/>
        <v/>
      </c>
    </row>
    <row r="50" spans="1:32" x14ac:dyDescent="0.35">
      <c r="A50" s="45"/>
      <c r="B50" s="21"/>
      <c r="C50" s="21" t="str">
        <f>_xlfn.XLOOKUP(A50,Admin!$A$2:$A$601,Admin!$D$2:$D$601,"",0)</f>
        <v/>
      </c>
      <c r="D50" s="21" t="str">
        <f>_xlfn.XLOOKUP(A50,Admin!$A$2:$A$601,Admin!$E$2:$E$601,"",0)</f>
        <v/>
      </c>
      <c r="E50" s="83"/>
      <c r="F50" s="21"/>
      <c r="G50" t="str">
        <f>_xlfn.XLOOKUP(A50,Admin!$A$2:$A$601,Admin!$F$2:$F$601,"",0)</f>
        <v/>
      </c>
      <c r="H50">
        <f>COUNTIF(G$7:G50,G50)</f>
        <v>34</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3"/>
      <c r="Q50" s="21" t="str">
        <f t="shared" si="2"/>
        <v/>
      </c>
      <c r="R50" t="str">
        <f>_xlfn.XLOOKUP(L50,Admin!$A$2:$A$601,Admin!$F$2:$F$601,"",0)</f>
        <v/>
      </c>
      <c r="S50">
        <f>COUNTIF(R$7:R50,R50)</f>
        <v>41</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83"/>
      <c r="AB50" s="21" t="str">
        <f t="shared" si="4"/>
        <v/>
      </c>
      <c r="AC50" t="str">
        <f>_xlfn.XLOOKUP(W50,Admin!$A$2:$A$601,Admin!$F$2:$F$601,"",0)</f>
        <v/>
      </c>
      <c r="AD50">
        <f>COUNTIF(AC$7:AC50,AC50)</f>
        <v>42</v>
      </c>
      <c r="AE50" t="str">
        <f>IF(AA50=0,"",IF(AD50&lt;3,COUNTIF(AD$7:AD50,"&lt;3"),0))</f>
        <v/>
      </c>
      <c r="AF50" t="str">
        <f t="shared" si="5"/>
        <v/>
      </c>
    </row>
  </sheetData>
  <sortState xmlns:xlrd2="http://schemas.microsoft.com/office/spreadsheetml/2017/richdata2" ref="W7:AB50">
    <sortCondition ref="AB7:AB50"/>
  </sortState>
  <mergeCells count="1">
    <mergeCell ref="A1:AB1"/>
  </mergeCells>
  <conditionalFormatting sqref="F7:F33">
    <cfRule type="duplicateValues" dxfId="239" priority="44"/>
  </conditionalFormatting>
  <conditionalFormatting sqref="Q7:Q33">
    <cfRule type="duplicateValues" dxfId="238" priority="43"/>
  </conditionalFormatting>
  <conditionalFormatting sqref="AB7:AB33">
    <cfRule type="duplicateValues" dxfId="237" priority="42"/>
  </conditionalFormatting>
  <conditionalFormatting sqref="B7:B50">
    <cfRule type="containsBlanks" dxfId="236" priority="14" stopIfTrue="1">
      <formula>LEN(TRIM(B7))=0</formula>
    </cfRule>
    <cfRule type="containsText" dxfId="235" priority="15" operator="containsText" text="U13B">
      <formula>NOT(ISERROR(SEARCH("U13B",B7)))</formula>
    </cfRule>
    <cfRule type="containsText" dxfId="234" priority="16" operator="containsText" text="U11">
      <formula>NOT(ISERROR(SEARCH("U11",B7)))</formula>
    </cfRule>
    <cfRule type="containsText" dxfId="233" priority="17" operator="containsText" text="U15">
      <formula>NOT(ISERROR(SEARCH("U15",B7)))</formula>
    </cfRule>
  </conditionalFormatting>
  <conditionalFormatting sqref="M7:M50">
    <cfRule type="containsBlanks" dxfId="232" priority="10" stopIfTrue="1">
      <formula>LEN(TRIM(M7))=0</formula>
    </cfRule>
    <cfRule type="containsText" dxfId="231" priority="11" operator="containsText" text="U13B">
      <formula>NOT(ISERROR(SEARCH("U13B",M7)))</formula>
    </cfRule>
    <cfRule type="containsText" dxfId="230" priority="12" operator="containsText" text="U11">
      <formula>NOT(ISERROR(SEARCH("U11",M7)))</formula>
    </cfRule>
    <cfRule type="containsText" dxfId="229" priority="13" operator="containsText" text="U15">
      <formula>NOT(ISERROR(SEARCH("U15",M7)))</formula>
    </cfRule>
  </conditionalFormatting>
  <conditionalFormatting sqref="X7:X50">
    <cfRule type="containsBlanks" dxfId="228" priority="6" stopIfTrue="1">
      <formula>LEN(TRIM(X7))=0</formula>
    </cfRule>
    <cfRule type="containsText" dxfId="227" priority="7" operator="containsText" text="U13B">
      <formula>NOT(ISERROR(SEARCH("U13B",X7)))</formula>
    </cfRule>
    <cfRule type="containsText" dxfId="226" priority="8" operator="containsText" text="U11">
      <formula>NOT(ISERROR(SEARCH("U11",X7)))</formula>
    </cfRule>
    <cfRule type="containsText" dxfId="225" priority="9" operator="containsText" text="U15">
      <formula>NOT(ISERROR(SEARCH("U15",X7)))</formula>
    </cfRule>
  </conditionalFormatting>
  <conditionalFormatting sqref="AO7:AO16">
    <cfRule type="duplicateValues" dxfId="224" priority="5"/>
  </conditionalFormatting>
  <conditionalFormatting sqref="AK7:AK16">
    <cfRule type="containsBlanks" dxfId="223" priority="1" stopIfTrue="1">
      <formula>LEN(TRIM(AK7))=0</formula>
    </cfRule>
    <cfRule type="containsText" dxfId="222" priority="2" operator="containsText" text="U13B">
      <formula>NOT(ISERROR(SEARCH("U13B",AK7)))</formula>
    </cfRule>
    <cfRule type="containsText" dxfId="221" priority="3" operator="containsText" text="U11">
      <formula>NOT(ISERROR(SEARCH("U11",AK7)))</formula>
    </cfRule>
    <cfRule type="containsText" dxfId="220" priority="4" operator="containsText" text="U15">
      <formula>NOT(ISERROR(SEARCH("U15",AK7)))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sortu13gtr">
                <anchor moveWithCells="1" sizeWithCells="1">
                  <from>
                    <xdr:col>3</xdr:col>
                    <xdr:colOff>965200</xdr:colOff>
                    <xdr:row>0</xdr:row>
                    <xdr:rowOff>63500</xdr:rowOff>
                  </from>
                  <to>
                    <xdr:col>5</xdr:col>
                    <xdr:colOff>450850</xdr:colOff>
                    <xdr:row>0</xdr:row>
                    <xdr:rowOff>349250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A9223-7DC8-4C0E-8CD2-87A5CFCC1239}">
  <sheetPr codeName="Sheet20">
    <tabColor theme="9" tint="0.59999389629810485"/>
  </sheetPr>
  <dimension ref="A1:AF50"/>
  <sheetViews>
    <sheetView workbookViewId="0">
      <selection activeCell="A13" sqref="A13"/>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8.81640625" customWidth="1"/>
    <col min="7" max="9" width="8.81640625" hidden="1" customWidth="1"/>
    <col min="10" max="13" width="8.81640625" customWidth="1"/>
    <col min="14" max="14" width="21.81640625" customWidth="1"/>
    <col min="15" max="15" width="25.26953125" customWidth="1"/>
    <col min="16" max="16" width="8.81640625" style="99" customWidth="1"/>
    <col min="17" max="17" width="8.81640625" customWidth="1"/>
    <col min="18" max="20" width="8.81640625" hidden="1" customWidth="1"/>
    <col min="21" max="23" width="8.81640625" customWidth="1"/>
    <col min="24" max="24" width="9" customWidth="1"/>
    <col min="25" max="26" width="17.7265625" customWidth="1"/>
    <col min="27" max="27" width="8.81640625" style="99" customWidth="1"/>
    <col min="28" max="28" width="8.81640625" customWidth="1"/>
    <col min="29" max="31" width="8.81640625" hidden="1" customWidth="1"/>
    <col min="32" max="32" width="8.81640625" customWidth="1"/>
  </cols>
  <sheetData>
    <row r="1" spans="1:32" ht="31" x14ac:dyDescent="0.7">
      <c r="A1" s="157" t="s">
        <v>554</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88"/>
      <c r="AD1" s="88"/>
      <c r="AE1" s="88"/>
      <c r="AF1" s="88"/>
    </row>
    <row r="3" spans="1:32" ht="21" x14ac:dyDescent="0.5">
      <c r="A3" s="46" t="s">
        <v>41</v>
      </c>
      <c r="B3" s="46"/>
      <c r="C3" s="49" t="s">
        <v>48</v>
      </c>
      <c r="D3" s="46"/>
      <c r="E3" s="115"/>
      <c r="F3" s="46"/>
      <c r="G3" s="46"/>
      <c r="H3" s="46"/>
      <c r="I3" s="46"/>
      <c r="J3" s="46"/>
      <c r="L3" s="44" t="s">
        <v>45</v>
      </c>
      <c r="M3" s="44"/>
      <c r="N3" s="50" t="s">
        <v>49</v>
      </c>
      <c r="O3" s="44"/>
      <c r="P3" s="116"/>
      <c r="Q3" s="44"/>
      <c r="R3" s="44"/>
      <c r="S3" s="44"/>
      <c r="T3" s="44"/>
      <c r="U3" s="44"/>
      <c r="W3" s="47" t="s">
        <v>45</v>
      </c>
      <c r="X3" s="47"/>
      <c r="Y3" s="51" t="s">
        <v>50</v>
      </c>
      <c r="Z3" s="47"/>
      <c r="AA3" s="100"/>
      <c r="AB3" s="47"/>
      <c r="AC3" s="47"/>
      <c r="AD3" s="47"/>
      <c r="AE3" s="47"/>
      <c r="AF3" s="47"/>
    </row>
    <row r="4" spans="1:32" x14ac:dyDescent="0.35">
      <c r="A4" s="46"/>
      <c r="B4" s="46"/>
      <c r="C4" s="46"/>
      <c r="D4" s="46"/>
      <c r="E4" s="115"/>
      <c r="F4" s="46"/>
      <c r="G4" s="46"/>
      <c r="H4" s="46"/>
      <c r="I4" s="46"/>
      <c r="J4" s="46"/>
      <c r="L4" s="44"/>
      <c r="M4" s="44"/>
      <c r="N4" s="44"/>
      <c r="O4" s="44"/>
      <c r="P4" s="116"/>
      <c r="Q4" s="44"/>
      <c r="R4" s="44"/>
      <c r="S4" s="44"/>
      <c r="T4" s="44"/>
      <c r="U4" s="44"/>
      <c r="W4" s="47"/>
      <c r="X4" s="47"/>
      <c r="Y4" s="47"/>
      <c r="Z4" s="47"/>
      <c r="AA4" s="100"/>
      <c r="AB4" s="47"/>
      <c r="AC4" s="47"/>
      <c r="AD4" s="47"/>
      <c r="AE4" s="47"/>
      <c r="AF4" s="47"/>
    </row>
    <row r="5" spans="1:32" x14ac:dyDescent="0.35">
      <c r="A5" s="46" t="s">
        <v>42</v>
      </c>
      <c r="B5" s="46"/>
      <c r="C5" s="46"/>
      <c r="D5" s="46"/>
      <c r="E5" s="115"/>
      <c r="F5" s="46"/>
      <c r="G5" s="46"/>
      <c r="H5" s="46"/>
      <c r="I5" s="46"/>
      <c r="J5" s="46"/>
      <c r="L5" s="44" t="s">
        <v>42</v>
      </c>
      <c r="M5" s="44"/>
      <c r="N5" s="44"/>
      <c r="O5" s="44"/>
      <c r="P5" s="116"/>
      <c r="Q5" s="44"/>
      <c r="R5" s="44"/>
      <c r="S5" s="44"/>
      <c r="T5" s="44"/>
      <c r="U5" s="44"/>
      <c r="W5" s="47" t="s">
        <v>42</v>
      </c>
      <c r="X5" s="47"/>
      <c r="Y5" s="47"/>
      <c r="Z5" s="47"/>
      <c r="AA5" s="100"/>
      <c r="AB5" s="47"/>
      <c r="AC5" s="47"/>
      <c r="AD5" s="47"/>
      <c r="AE5" s="47"/>
      <c r="AF5" s="47"/>
    </row>
    <row r="6" spans="1:32" x14ac:dyDescent="0.35">
      <c r="A6" s="21" t="s">
        <v>29</v>
      </c>
      <c r="B6" s="21" t="s">
        <v>53</v>
      </c>
      <c r="C6" s="21" t="s">
        <v>54</v>
      </c>
      <c r="D6" s="21" t="s">
        <v>55</v>
      </c>
      <c r="E6" s="101" t="s">
        <v>43</v>
      </c>
      <c r="F6" s="21" t="s">
        <v>44</v>
      </c>
      <c r="G6" s="64" t="s">
        <v>22</v>
      </c>
      <c r="H6" s="64"/>
      <c r="I6" s="64"/>
      <c r="J6" s="64" t="s">
        <v>71</v>
      </c>
      <c r="L6" s="21" t="s">
        <v>29</v>
      </c>
      <c r="M6" s="21" t="s">
        <v>53</v>
      </c>
      <c r="N6" s="21" t="s">
        <v>54</v>
      </c>
      <c r="O6" s="21" t="s">
        <v>55</v>
      </c>
      <c r="P6" s="101" t="s">
        <v>43</v>
      </c>
      <c r="Q6" s="21" t="s">
        <v>44</v>
      </c>
      <c r="R6" s="64" t="s">
        <v>22</v>
      </c>
      <c r="S6" s="64"/>
      <c r="T6" s="64"/>
      <c r="U6" s="64" t="s">
        <v>71</v>
      </c>
      <c r="W6" s="21" t="s">
        <v>29</v>
      </c>
      <c r="X6" s="21" t="s">
        <v>53</v>
      </c>
      <c r="Y6" s="21" t="s">
        <v>54</v>
      </c>
      <c r="Z6" s="21" t="s">
        <v>55</v>
      </c>
      <c r="AA6" s="101" t="s">
        <v>43</v>
      </c>
      <c r="AB6" s="21" t="s">
        <v>44</v>
      </c>
      <c r="AC6" s="64" t="s">
        <v>22</v>
      </c>
      <c r="AD6" s="64"/>
      <c r="AE6" s="64"/>
      <c r="AF6" s="64" t="s">
        <v>71</v>
      </c>
    </row>
    <row r="7" spans="1:32" x14ac:dyDescent="0.35">
      <c r="A7" s="45">
        <v>483</v>
      </c>
      <c r="B7" s="21" t="str">
        <f>_xlfn.XLOOKUP(A7,Admin!$A$2:$A$601,Admin!$C$2:$C$601,"",0)</f>
        <v>U15B PR</v>
      </c>
      <c r="C7" s="21" t="str">
        <f>_xlfn.XLOOKUP(A7,Admin!$A$2:$A$601,Admin!$D$2:$D$601,"",0)</f>
        <v>Fletcher</v>
      </c>
      <c r="D7" s="21" t="str">
        <f>_xlfn.XLOOKUP(A7,Admin!$A$2:$A$601,Admin!$E$2:$E$601,"",0)</f>
        <v>Sherren</v>
      </c>
      <c r="E7" s="83">
        <v>23.2</v>
      </c>
      <c r="F7" s="21">
        <f t="shared" ref="F7:F50" si="0">IFERROR(RANK(E7,E$7:E$50,1),"")</f>
        <v>1</v>
      </c>
      <c r="G7" t="str">
        <f>_xlfn.XLOOKUP(A7,Admin!$A$2:$A$601,Admin!$F$2:$F$601,"",0)</f>
        <v>PR</v>
      </c>
      <c r="H7">
        <f>COUNTIF(G$7:G7,G7)</f>
        <v>1</v>
      </c>
      <c r="I7">
        <f>IF(E7=0,"",IF(H7&lt;3,COUNTIF(H$7:H7,"&lt;3"),0))</f>
        <v>1</v>
      </c>
      <c r="J7">
        <f t="shared" ref="J7:J50" si="1">IFERROR(IF(I7&gt;0,VLOOKUP(MIN(F7,I7),scoretb,2,FALSE),""),"")</f>
        <v>12</v>
      </c>
      <c r="L7" s="45"/>
      <c r="M7" s="21" t="str">
        <f>_xlfn.XLOOKUP(L7,Admin!$A$2:$A$601,Admin!$C$2:$C$601,"",0)</f>
        <v/>
      </c>
      <c r="N7" s="21" t="str">
        <f>_xlfn.XLOOKUP(L7,Admin!$A$2:$A$601,Admin!$D$2:$D$601,"",0)</f>
        <v/>
      </c>
      <c r="O7" s="21" t="str">
        <f>_xlfn.XLOOKUP(L7,Admin!$A$2:$A$601,Admin!$E$2:$E$601,"",0)</f>
        <v/>
      </c>
      <c r="P7" s="83"/>
      <c r="Q7" s="21" t="str">
        <f t="shared" ref="Q7:Q50" si="2">IFERROR(RANK(P7,P$7:P$50,1),"")</f>
        <v/>
      </c>
      <c r="R7" t="str">
        <f>_xlfn.XLOOKUP(L7,Admin!$A$2:$A$601,Admin!$F$2:$F$601,"",0)</f>
        <v/>
      </c>
      <c r="S7">
        <f>COUNTIF(R$7:R7,R7)</f>
        <v>1</v>
      </c>
      <c r="T7" t="str">
        <f>IF(P7=0,"",IF(S7&lt;3,COUNTIF(S$7:S7,"&lt;3"),0))</f>
        <v/>
      </c>
      <c r="U7" t="str">
        <f t="shared" ref="U7:U50" si="3">IFERROR(IF(T7&gt;0,VLOOKUP(MIN(Q7,T7),scoretb,2,FALSE),""),"")</f>
        <v/>
      </c>
      <c r="W7" s="45">
        <v>483</v>
      </c>
      <c r="X7" s="21" t="str">
        <f>_xlfn.XLOOKUP(W7,Admin!$A$2:$A$601,Admin!$C$2:$C$601,"",0)</f>
        <v>U15B PR</v>
      </c>
      <c r="Y7" s="21" t="str">
        <f>_xlfn.XLOOKUP(W7,Admin!$A$2:$A$601,Admin!$D$2:$D$601,"",0)</f>
        <v>Fletcher</v>
      </c>
      <c r="Z7" s="21" t="str">
        <f>_xlfn.XLOOKUP(W7,Admin!$A$2:$A$601,Admin!$E$2:$E$601,"",0)</f>
        <v>Sherren</v>
      </c>
      <c r="AA7" s="83">
        <v>76.3</v>
      </c>
      <c r="AB7" s="21">
        <f t="shared" ref="AB7:AB50" si="4">IFERROR(RANK(AA7,AA$7:AA$50,1),"")</f>
        <v>1</v>
      </c>
      <c r="AC7" t="str">
        <f>_xlfn.XLOOKUP(W7,Admin!$A$2:$A$601,Admin!$F$2:$F$601,"",0)</f>
        <v>PR</v>
      </c>
      <c r="AD7">
        <f>COUNTIF(AC$7:AC7,AC7)</f>
        <v>1</v>
      </c>
      <c r="AE7">
        <f>IF(AA7=0,"",IF(AD7&lt;3,COUNTIF(AD$7:AD7,"&lt;3"),0))</f>
        <v>1</v>
      </c>
      <c r="AF7">
        <f t="shared" ref="AF7:AF50" si="5">IFERROR(IF(AE7&gt;0,VLOOKUP(MIN(AB7,AE7),scoretb,2,FALSE),""),"")</f>
        <v>12</v>
      </c>
    </row>
    <row r="8" spans="1:32" x14ac:dyDescent="0.35">
      <c r="A8" s="45">
        <v>496</v>
      </c>
      <c r="B8" s="21" t="str">
        <f>_xlfn.XLOOKUP(A8,Admin!$A$2:$A$601,Admin!$C$2:$C$601,"",0)</f>
        <v>U15B PR</v>
      </c>
      <c r="C8" s="21" t="str">
        <f>_xlfn.XLOOKUP(A8,Admin!$A$2:$A$601,Admin!$D$2:$D$601,"",0)</f>
        <v>Owen</v>
      </c>
      <c r="D8" s="21" t="str">
        <f>_xlfn.XLOOKUP(A8,Admin!$A$2:$A$601,Admin!$E$2:$E$601,"",0)</f>
        <v>Maguire</v>
      </c>
      <c r="E8" s="83">
        <v>25.9</v>
      </c>
      <c r="F8" s="21">
        <f t="shared" si="0"/>
        <v>2</v>
      </c>
      <c r="G8" t="str">
        <f>_xlfn.XLOOKUP(A8,Admin!$A$2:$A$601,Admin!$F$2:$F$601,"",0)</f>
        <v>PR</v>
      </c>
      <c r="H8">
        <f>COUNTIF(G$7:G8,G8)</f>
        <v>2</v>
      </c>
      <c r="I8">
        <f>IF(E8=0,"",IF(H8&lt;3,COUNTIF(H$7:H8,"&lt;3"),0))</f>
        <v>2</v>
      </c>
      <c r="J8">
        <f t="shared" si="1"/>
        <v>11</v>
      </c>
      <c r="L8" s="45"/>
      <c r="M8" s="21"/>
      <c r="N8" s="21" t="str">
        <f>_xlfn.XLOOKUP(L8,Admin!$A$2:$A$601,Admin!$D$2:$D$601,"",0)</f>
        <v/>
      </c>
      <c r="O8" s="21" t="str">
        <f>_xlfn.XLOOKUP(L8,Admin!$A$2:$A$601,Admin!$E$2:$E$601,"",0)</f>
        <v/>
      </c>
      <c r="P8" s="83"/>
      <c r="Q8" s="21" t="str">
        <f t="shared" si="2"/>
        <v/>
      </c>
      <c r="R8" t="str">
        <f>_xlfn.XLOOKUP(L8,Admin!$A$2:$A$601,Admin!$F$2:$F$601,"",0)</f>
        <v/>
      </c>
      <c r="S8">
        <f>COUNTIF(R$7:R8,R8)</f>
        <v>2</v>
      </c>
      <c r="T8" t="str">
        <f>IF(P8=0,"",IF(S8&lt;3,COUNTIF(S$7:S8,"&lt;3"),0))</f>
        <v/>
      </c>
      <c r="U8" t="str">
        <f t="shared" si="3"/>
        <v/>
      </c>
      <c r="W8" s="45">
        <v>482</v>
      </c>
      <c r="X8" s="21" t="str">
        <f>_xlfn.XLOOKUP(W8,Admin!$A$2:$A$601,Admin!$C$2:$C$601,"",0)</f>
        <v>U15B PR</v>
      </c>
      <c r="Y8" s="21" t="str">
        <f>_xlfn.XLOOKUP(W8,Admin!$A$2:$A$601,Admin!$D$2:$D$601,"",0)</f>
        <v>Charlie</v>
      </c>
      <c r="Z8" s="21" t="str">
        <f>_xlfn.XLOOKUP(W8,Admin!$A$2:$A$601,Admin!$E$2:$E$601,"",0)</f>
        <v>stevens</v>
      </c>
      <c r="AA8" s="83">
        <v>83.2</v>
      </c>
      <c r="AB8" s="21">
        <f t="shared" si="4"/>
        <v>2</v>
      </c>
      <c r="AC8" t="str">
        <f>_xlfn.XLOOKUP(W8,Admin!$A$2:$A$601,Admin!$F$2:$F$601,"",0)</f>
        <v>PR</v>
      </c>
      <c r="AD8">
        <f>COUNTIF(AC$7:AC8,AC8)</f>
        <v>2</v>
      </c>
      <c r="AE8">
        <f>IF(AA8=0,"",IF(AD8&lt;3,COUNTIF(AD$7:AD8,"&lt;3"),0))</f>
        <v>2</v>
      </c>
      <c r="AF8">
        <f t="shared" si="5"/>
        <v>11</v>
      </c>
    </row>
    <row r="9" spans="1:32" x14ac:dyDescent="0.35">
      <c r="A9" s="45"/>
      <c r="B9" s="21" t="str">
        <f>_xlfn.XLOOKUP(A9,Admin!$A$2:$A$601,Admin!$C$2:$C$601,"",0)</f>
        <v/>
      </c>
      <c r="C9" s="21" t="str">
        <f>_xlfn.XLOOKUP(A9,Admin!$A$2:$A$601,Admin!$D$2:$D$601,"",0)</f>
        <v/>
      </c>
      <c r="D9" s="21" t="str">
        <f>_xlfn.XLOOKUP(A9,Admin!$A$2:$A$601,Admin!$E$2:$E$601,"",0)</f>
        <v/>
      </c>
      <c r="E9" s="83"/>
      <c r="F9" s="21" t="str">
        <f t="shared" si="0"/>
        <v/>
      </c>
      <c r="G9" t="str">
        <f>_xlfn.XLOOKUP(A9,Admin!$A$2:$A$601,Admin!$F$2:$F$601,"",0)</f>
        <v/>
      </c>
      <c r="H9">
        <f>COUNTIF(G$7:G9,G9)</f>
        <v>1</v>
      </c>
      <c r="I9" t="str">
        <f>IF(E9=0,"",IF(H9&lt;3,COUNTIF(H$7:H9,"&lt;3"),0))</f>
        <v/>
      </c>
      <c r="J9" t="str">
        <f t="shared" si="1"/>
        <v/>
      </c>
      <c r="L9" s="45"/>
      <c r="M9" s="21" t="str">
        <f>_xlfn.XLOOKUP(L9,Admin!$A$2:$A$601,Admin!$C$2:$C$601,"",0)</f>
        <v/>
      </c>
      <c r="N9" s="21" t="str">
        <f>_xlfn.XLOOKUP(L9,Admin!$A$2:$A$601,Admin!$D$2:$D$601,"",0)</f>
        <v/>
      </c>
      <c r="O9" s="21" t="str">
        <f>_xlfn.XLOOKUP(L9,Admin!$A$2:$A$601,Admin!$E$2:$E$601,"",0)</f>
        <v/>
      </c>
      <c r="P9" s="83"/>
      <c r="Q9" s="21" t="str">
        <f t="shared" si="2"/>
        <v/>
      </c>
      <c r="R9" t="str">
        <f>_xlfn.XLOOKUP(L9,Admin!$A$2:$A$601,Admin!$F$2:$F$601,"",0)</f>
        <v/>
      </c>
      <c r="S9">
        <f>COUNTIF(R$7:R9,R9)</f>
        <v>3</v>
      </c>
      <c r="T9" t="str">
        <f>IF(P9=0,"",IF(S9&lt;3,COUNTIF(S$7:S9,"&lt;3"),0))</f>
        <v/>
      </c>
      <c r="U9" t="str">
        <f t="shared" si="3"/>
        <v/>
      </c>
      <c r="W9" s="45"/>
      <c r="X9" s="21" t="str">
        <f>_xlfn.XLOOKUP(W9,Admin!$A$2:$A$601,Admin!$C$2:$C$601,"",0)</f>
        <v/>
      </c>
      <c r="Y9" s="21" t="str">
        <f>_xlfn.XLOOKUP(W9,Admin!$A$2:$A$601,Admin!$D$2:$D$601,"",0)</f>
        <v/>
      </c>
      <c r="Z9" s="21" t="str">
        <f>_xlfn.XLOOKUP(W9,Admin!$A$2:$A$601,Admin!$E$2:$E$601,"",0)</f>
        <v/>
      </c>
      <c r="AA9" s="83"/>
      <c r="AB9" s="21" t="str">
        <f t="shared" si="4"/>
        <v/>
      </c>
      <c r="AC9" t="str">
        <f>_xlfn.XLOOKUP(W9,Admin!$A$2:$A$601,Admin!$F$2:$F$601,"",0)</f>
        <v/>
      </c>
      <c r="AD9">
        <f>COUNTIF(AC$7:AC9,AC9)</f>
        <v>1</v>
      </c>
      <c r="AE9" t="str">
        <f>IF(AA9=0,"",IF(AD9&lt;3,COUNTIF(AD$7:AD9,"&lt;3"),0))</f>
        <v/>
      </c>
      <c r="AF9" t="str">
        <f t="shared" si="5"/>
        <v/>
      </c>
    </row>
    <row r="10" spans="1:32" x14ac:dyDescent="0.35">
      <c r="A10" s="45"/>
      <c r="B10" s="21" t="str">
        <f>_xlfn.XLOOKUP(A10,Admin!$A$2:$A$601,Admin!$C$2:$C$601,"",0)</f>
        <v/>
      </c>
      <c r="C10" s="21" t="str">
        <f>_xlfn.XLOOKUP(A10,Admin!$A$2:$A$601,Admin!$D$2:$D$601,"",0)</f>
        <v/>
      </c>
      <c r="D10" s="21" t="str">
        <f>_xlfn.XLOOKUP(A10,Admin!$A$2:$A$601,Admin!$E$2:$E$601,"",0)</f>
        <v/>
      </c>
      <c r="E10" s="83"/>
      <c r="F10" s="21" t="str">
        <f t="shared" si="0"/>
        <v/>
      </c>
      <c r="G10" t="str">
        <f>_xlfn.XLOOKUP(A10,Admin!$A$2:$A$601,Admin!$F$2:$F$601,"",0)</f>
        <v/>
      </c>
      <c r="H10">
        <f>COUNTIF(G$7:G10,G10)</f>
        <v>2</v>
      </c>
      <c r="I10" t="str">
        <f>IF(E10=0,"",IF(H10&lt;3,COUNTIF(H$7:H10,"&lt;3"),0))</f>
        <v/>
      </c>
      <c r="J10" t="str">
        <f t="shared" si="1"/>
        <v/>
      </c>
      <c r="L10" s="45"/>
      <c r="M10" s="21" t="str">
        <f>_xlfn.XLOOKUP(L10,Admin!$A$2:$A$601,Admin!$C$2:$C$601,"",0)</f>
        <v/>
      </c>
      <c r="N10" s="21" t="str">
        <f>_xlfn.XLOOKUP(L10,Admin!$A$2:$A$601,Admin!$D$2:$D$601,"",0)</f>
        <v/>
      </c>
      <c r="O10" s="21" t="str">
        <f>_xlfn.XLOOKUP(L10,Admin!$A$2:$A$601,Admin!$E$2:$E$601,"",0)</f>
        <v/>
      </c>
      <c r="P10" s="83"/>
      <c r="Q10" s="21" t="str">
        <f t="shared" si="2"/>
        <v/>
      </c>
      <c r="R10" t="str">
        <f>_xlfn.XLOOKUP(L10,Admin!$A$2:$A$601,Admin!$F$2:$F$601,"",0)</f>
        <v/>
      </c>
      <c r="S10">
        <f>COUNTIF(R$7:R10,R10)</f>
        <v>4</v>
      </c>
      <c r="T10" t="str">
        <f>IF(P10=0,"",IF(S10&lt;3,COUNTIF(S$7:S10,"&lt;3"),0))</f>
        <v/>
      </c>
      <c r="U10" t="str">
        <f t="shared" si="3"/>
        <v/>
      </c>
      <c r="W10" s="45"/>
      <c r="X10" s="21" t="str">
        <f>_xlfn.XLOOKUP(W10,Admin!$A$2:$A$601,Admin!$C$2:$C$601,"",0)</f>
        <v/>
      </c>
      <c r="Y10" s="21" t="str">
        <f>_xlfn.XLOOKUP(W10,Admin!$A$2:$A$601,Admin!$D$2:$D$601,"",0)</f>
        <v/>
      </c>
      <c r="Z10" s="21" t="str">
        <f>_xlfn.XLOOKUP(W10,Admin!$A$2:$A$601,Admin!$E$2:$E$601,"",0)</f>
        <v/>
      </c>
      <c r="AA10" s="83"/>
      <c r="AB10" s="21" t="str">
        <f t="shared" si="4"/>
        <v/>
      </c>
      <c r="AC10" t="str">
        <f>_xlfn.XLOOKUP(W10,Admin!$A$2:$A$601,Admin!$F$2:$F$601,"",0)</f>
        <v/>
      </c>
      <c r="AD10">
        <f>COUNTIF(AC$7:AC10,AC10)</f>
        <v>2</v>
      </c>
      <c r="AE10" t="str">
        <f>IF(AA10=0,"",IF(AD10&lt;3,COUNTIF(AD$7:AD10,"&lt;3"),0))</f>
        <v/>
      </c>
      <c r="AF10" t="str">
        <f t="shared" si="5"/>
        <v/>
      </c>
    </row>
    <row r="11" spans="1:32" x14ac:dyDescent="0.35">
      <c r="A11" s="45"/>
      <c r="B11" s="21" t="str">
        <f>_xlfn.XLOOKUP(A11,Admin!$A$2:$A$601,Admin!$C$2:$C$601,"",0)</f>
        <v/>
      </c>
      <c r="C11" s="21" t="str">
        <f>_xlfn.XLOOKUP(A11,Admin!$A$2:$A$601,Admin!$D$2:$D$601,"",0)</f>
        <v/>
      </c>
      <c r="D11" s="21" t="str">
        <f>_xlfn.XLOOKUP(A11,Admin!$A$2:$A$601,Admin!$E$2:$E$601,"",0)</f>
        <v/>
      </c>
      <c r="E11" s="83"/>
      <c r="F11" s="21" t="str">
        <f t="shared" si="0"/>
        <v/>
      </c>
      <c r="G11" t="str">
        <f>_xlfn.XLOOKUP(A11,Admin!$A$2:$A$601,Admin!$F$2:$F$601,"",0)</f>
        <v/>
      </c>
      <c r="H11">
        <f>COUNTIF(G$7:G11,G11)</f>
        <v>3</v>
      </c>
      <c r="I11" t="str">
        <f>IF(E11=0,"",IF(H11&lt;3,COUNTIF(H$7:H11,"&lt;3"),0))</f>
        <v/>
      </c>
      <c r="J11" t="str">
        <f t="shared" si="1"/>
        <v/>
      </c>
      <c r="L11" s="45"/>
      <c r="M11" s="21" t="str">
        <f>_xlfn.XLOOKUP(L11,Admin!$A$2:$A$601,Admin!$C$2:$C$601,"",0)</f>
        <v/>
      </c>
      <c r="N11" s="21" t="str">
        <f>_xlfn.XLOOKUP(L11,Admin!$A$2:$A$601,Admin!$D$2:$D$601,"",0)</f>
        <v/>
      </c>
      <c r="O11" s="21" t="str">
        <f>_xlfn.XLOOKUP(L11,Admin!$A$2:$A$601,Admin!$E$2:$E$601,"",0)</f>
        <v/>
      </c>
      <c r="P11" s="83"/>
      <c r="Q11" s="21" t="str">
        <f t="shared" si="2"/>
        <v/>
      </c>
      <c r="R11" t="str">
        <f>_xlfn.XLOOKUP(L11,Admin!$A$2:$A$601,Admin!$F$2:$F$601,"",0)</f>
        <v/>
      </c>
      <c r="S11">
        <f>COUNTIF(R$7:R11,R11)</f>
        <v>5</v>
      </c>
      <c r="T11" t="str">
        <f>IF(P11=0,"",IF(S11&lt;3,COUNTIF(S$7:S11,"&lt;3"),0))</f>
        <v/>
      </c>
      <c r="U11" t="str">
        <f t="shared" si="3"/>
        <v/>
      </c>
      <c r="W11" s="45"/>
      <c r="X11" s="21" t="str">
        <f>_xlfn.XLOOKUP(W11,Admin!$A$2:$A$601,Admin!$C$2:$C$601,"",0)</f>
        <v/>
      </c>
      <c r="Y11" s="21" t="str">
        <f>_xlfn.XLOOKUP(W11,Admin!$A$2:$A$601,Admin!$D$2:$D$601,"",0)</f>
        <v/>
      </c>
      <c r="Z11" s="21" t="str">
        <f>_xlfn.XLOOKUP(W11,Admin!$A$2:$A$601,Admin!$E$2:$E$601,"",0)</f>
        <v/>
      </c>
      <c r="AA11" s="83"/>
      <c r="AB11" s="21" t="str">
        <f t="shared" si="4"/>
        <v/>
      </c>
      <c r="AC11" t="str">
        <f>_xlfn.XLOOKUP(W11,Admin!$A$2:$A$601,Admin!$F$2:$F$601,"",0)</f>
        <v/>
      </c>
      <c r="AD11">
        <f>COUNTIF(AC$7:AC11,AC11)</f>
        <v>3</v>
      </c>
      <c r="AE11" t="str">
        <f>IF(AA11=0,"",IF(AD11&lt;3,COUNTIF(AD$7:AD11,"&lt;3"),0))</f>
        <v/>
      </c>
      <c r="AF11" t="str">
        <f t="shared" si="5"/>
        <v/>
      </c>
    </row>
    <row r="12" spans="1:32" x14ac:dyDescent="0.35">
      <c r="A12" s="45"/>
      <c r="B12" s="21" t="str">
        <f>_xlfn.XLOOKUP(A12,Admin!$A$2:$A$601,Admin!$C$2:$C$601,"",0)</f>
        <v/>
      </c>
      <c r="C12" s="21" t="str">
        <f>_xlfn.XLOOKUP(A12,Admin!$A$2:$A$601,Admin!$D$2:$D$601,"",0)</f>
        <v/>
      </c>
      <c r="D12" s="21" t="str">
        <f>_xlfn.XLOOKUP(A12,Admin!$A$2:$A$601,Admin!$E$2:$E$601,"",0)</f>
        <v/>
      </c>
      <c r="E12" s="83"/>
      <c r="F12" s="21" t="str">
        <f t="shared" si="0"/>
        <v/>
      </c>
      <c r="G12" t="str">
        <f>_xlfn.XLOOKUP(A12,Admin!$A$2:$A$601,Admin!$F$2:$F$601,"",0)</f>
        <v/>
      </c>
      <c r="H12">
        <f>COUNTIF(G$7:G12,G12)</f>
        <v>4</v>
      </c>
      <c r="I12" t="str">
        <f>IF(E12=0,"",IF(H12&lt;3,COUNTIF(H$7:H12,"&lt;3"),0))</f>
        <v/>
      </c>
      <c r="J12" t="str">
        <f t="shared" si="1"/>
        <v/>
      </c>
      <c r="L12" s="45"/>
      <c r="M12" s="21" t="str">
        <f>_xlfn.XLOOKUP(L12,Admin!$A$2:$A$601,Admin!$C$2:$C$601,"",0)</f>
        <v/>
      </c>
      <c r="N12" s="21" t="str">
        <f>_xlfn.XLOOKUP(L12,Admin!$A$2:$A$601,Admin!$D$2:$D$601,"",0)</f>
        <v/>
      </c>
      <c r="O12" s="21" t="str">
        <f>_xlfn.XLOOKUP(L12,Admin!$A$2:$A$601,Admin!$E$2:$E$601,"",0)</f>
        <v/>
      </c>
      <c r="P12" s="83"/>
      <c r="Q12" s="21" t="str">
        <f t="shared" si="2"/>
        <v/>
      </c>
      <c r="R12" t="str">
        <f>_xlfn.XLOOKUP(L12,Admin!$A$2:$A$601,Admin!$F$2:$F$601,"",0)</f>
        <v/>
      </c>
      <c r="S12">
        <f>COUNTIF(R$7:R12,R12)</f>
        <v>6</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83"/>
      <c r="AB12" s="21" t="str">
        <f t="shared" si="4"/>
        <v/>
      </c>
      <c r="AC12" t="str">
        <f>_xlfn.XLOOKUP(W12,Admin!$A$2:$A$601,Admin!$F$2:$F$601,"",0)</f>
        <v/>
      </c>
      <c r="AD12">
        <f>COUNTIF(AC$7:AC12,AC12)</f>
        <v>4</v>
      </c>
      <c r="AE12" t="str">
        <f>IF(AA12=0,"",IF(AD12&lt;3,COUNTIF(AD$7:AD12,"&lt;3"),0))</f>
        <v/>
      </c>
      <c r="AF12" t="str">
        <f t="shared" si="5"/>
        <v/>
      </c>
    </row>
    <row r="13" spans="1:32" x14ac:dyDescent="0.35">
      <c r="A13" s="45"/>
      <c r="B13" s="21" t="str">
        <f>_xlfn.XLOOKUP(A13,Admin!$A$2:$A$601,Admin!$C$2:$C$601,"",0)</f>
        <v/>
      </c>
      <c r="C13" s="21" t="str">
        <f>_xlfn.XLOOKUP(A13,Admin!$A$2:$A$601,Admin!$D$2:$D$601,"",0)</f>
        <v/>
      </c>
      <c r="D13" s="21" t="str">
        <f>_xlfn.XLOOKUP(A13,Admin!$A$2:$A$601,Admin!$E$2:$E$601,"",0)</f>
        <v/>
      </c>
      <c r="E13" s="83"/>
      <c r="F13" s="21" t="str">
        <f t="shared" si="0"/>
        <v/>
      </c>
      <c r="G13" t="str">
        <f>_xlfn.XLOOKUP(A13,Admin!$A$2:$A$601,Admin!$F$2:$F$601,"",0)</f>
        <v/>
      </c>
      <c r="H13">
        <f>COUNTIF(G$7:G13,G13)</f>
        <v>5</v>
      </c>
      <c r="I13" t="str">
        <f>IF(E13=0,"",IF(H13&lt;3,COUNTIF(H$7:H13,"&lt;3"),0))</f>
        <v/>
      </c>
      <c r="J13" t="str">
        <f t="shared" si="1"/>
        <v/>
      </c>
      <c r="L13" s="45"/>
      <c r="M13" s="21" t="str">
        <f>_xlfn.XLOOKUP(L13,Admin!$A$2:$A$601,Admin!$C$2:$C$601,"",0)</f>
        <v/>
      </c>
      <c r="N13" s="21" t="str">
        <f>_xlfn.XLOOKUP(L13,Admin!$A$2:$A$601,Admin!$D$2:$D$601,"",0)</f>
        <v/>
      </c>
      <c r="O13" s="21" t="str">
        <f>_xlfn.XLOOKUP(L13,Admin!$A$2:$A$601,Admin!$E$2:$E$601,"",0)</f>
        <v/>
      </c>
      <c r="P13" s="83"/>
      <c r="Q13" s="21" t="str">
        <f t="shared" si="2"/>
        <v/>
      </c>
      <c r="R13" t="str">
        <f>_xlfn.XLOOKUP(L13,Admin!$A$2:$A$601,Admin!$F$2:$F$601,"",0)</f>
        <v/>
      </c>
      <c r="S13">
        <f>COUNTIF(R$7:R13,R13)</f>
        <v>7</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83"/>
      <c r="AB13" s="21" t="str">
        <f t="shared" si="4"/>
        <v/>
      </c>
      <c r="AC13" t="str">
        <f>_xlfn.XLOOKUP(W13,Admin!$A$2:$A$601,Admin!$F$2:$F$601,"",0)</f>
        <v/>
      </c>
      <c r="AD13">
        <f>COUNTIF(AC$7:AC13,AC13)</f>
        <v>5</v>
      </c>
      <c r="AE13" t="str">
        <f>IF(AA13=0,"",IF(AD13&lt;3,COUNTIF(AD$7:AD13,"&lt;3"),0))</f>
        <v/>
      </c>
      <c r="AF13" t="str">
        <f t="shared" si="5"/>
        <v/>
      </c>
    </row>
    <row r="14" spans="1:32" x14ac:dyDescent="0.35">
      <c r="A14" s="45"/>
      <c r="B14" s="21" t="str">
        <f>_xlfn.XLOOKUP(A14,Admin!$A$2:$A$601,Admin!$C$2:$C$601,"",0)</f>
        <v/>
      </c>
      <c r="C14" s="21" t="str">
        <f>_xlfn.XLOOKUP(A14,Admin!$A$2:$A$601,Admin!$D$2:$D$601,"",0)</f>
        <v/>
      </c>
      <c r="D14" s="21" t="str">
        <f>_xlfn.XLOOKUP(A14,Admin!$A$2:$A$601,Admin!$E$2:$E$601,"",0)</f>
        <v/>
      </c>
      <c r="E14" s="83"/>
      <c r="F14" s="21" t="str">
        <f t="shared" si="0"/>
        <v/>
      </c>
      <c r="G14" t="str">
        <f>_xlfn.XLOOKUP(A14,Admin!$A$2:$A$601,Admin!$F$2:$F$601,"",0)</f>
        <v/>
      </c>
      <c r="H14">
        <f>COUNTIF(G$7:G14,G14)</f>
        <v>6</v>
      </c>
      <c r="I14" t="str">
        <f>IF(E14=0,"",IF(H14&lt;3,COUNTIF(H$7:H14,"&lt;3"),0))</f>
        <v/>
      </c>
      <c r="J14" t="str">
        <f t="shared" si="1"/>
        <v/>
      </c>
      <c r="L14" s="45"/>
      <c r="M14" s="21" t="str">
        <f>_xlfn.XLOOKUP(L14,Admin!$A$2:$A$601,Admin!$C$2:$C$601,"",0)</f>
        <v/>
      </c>
      <c r="N14" s="21" t="str">
        <f>_xlfn.XLOOKUP(L14,Admin!$A$2:$A$601,Admin!$D$2:$D$601,"",0)</f>
        <v/>
      </c>
      <c r="O14" s="21" t="str">
        <f>_xlfn.XLOOKUP(L14,Admin!$A$2:$A$601,Admin!$E$2:$E$601,"",0)</f>
        <v/>
      </c>
      <c r="P14" s="83"/>
      <c r="Q14" s="21" t="str">
        <f t="shared" si="2"/>
        <v/>
      </c>
      <c r="R14" t="str">
        <f>_xlfn.XLOOKUP(L14,Admin!$A$2:$A$601,Admin!$F$2:$F$601,"",0)</f>
        <v/>
      </c>
      <c r="S14">
        <f>COUNTIF(R$7:R14,R14)</f>
        <v>8</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83"/>
      <c r="AB14" s="21" t="str">
        <f t="shared" si="4"/>
        <v/>
      </c>
      <c r="AC14" t="str">
        <f>_xlfn.XLOOKUP(W14,Admin!$A$2:$A$601,Admin!$F$2:$F$601,"",0)</f>
        <v/>
      </c>
      <c r="AD14">
        <f>COUNTIF(AC$7:AC14,AC14)</f>
        <v>6</v>
      </c>
      <c r="AE14" t="str">
        <f>IF(AA14=0,"",IF(AD14&lt;3,COUNTIF(AD$7:AD14,"&lt;3"),0))</f>
        <v/>
      </c>
      <c r="AF14" t="str">
        <f t="shared" si="5"/>
        <v/>
      </c>
    </row>
    <row r="15" spans="1:32" x14ac:dyDescent="0.35">
      <c r="A15" s="45"/>
      <c r="B15" s="21" t="str">
        <f>_xlfn.XLOOKUP(A15,Admin!$A$2:$A$601,Admin!$C$2:$C$601,"",0)</f>
        <v/>
      </c>
      <c r="C15" s="21" t="str">
        <f>_xlfn.XLOOKUP(A15,Admin!$A$2:$A$601,Admin!$D$2:$D$601,"",0)</f>
        <v/>
      </c>
      <c r="D15" s="21" t="str">
        <f>_xlfn.XLOOKUP(A15,Admin!$A$2:$A$601,Admin!$E$2:$E$601,"",0)</f>
        <v/>
      </c>
      <c r="E15" s="83"/>
      <c r="F15" s="21" t="str">
        <f t="shared" si="0"/>
        <v/>
      </c>
      <c r="G15" t="str">
        <f>_xlfn.XLOOKUP(A15,Admin!$A$2:$A$601,Admin!$F$2:$F$601,"",0)</f>
        <v/>
      </c>
      <c r="H15">
        <f>COUNTIF(G$7:G15,G15)</f>
        <v>7</v>
      </c>
      <c r="I15" t="str">
        <f>IF(E15=0,"",IF(H15&lt;3,COUNTIF(H$7:H15,"&lt;3"),0))</f>
        <v/>
      </c>
      <c r="J15" t="str">
        <f t="shared" si="1"/>
        <v/>
      </c>
      <c r="L15" s="45"/>
      <c r="M15" s="21" t="str">
        <f>_xlfn.XLOOKUP(L15,Admin!$A$2:$A$601,Admin!$C$2:$C$601,"",0)</f>
        <v/>
      </c>
      <c r="N15" s="21" t="str">
        <f>_xlfn.XLOOKUP(L15,Admin!$A$2:$A$601,Admin!$D$2:$D$601,"",0)</f>
        <v/>
      </c>
      <c r="O15" s="21" t="str">
        <f>_xlfn.XLOOKUP(L15,Admin!$A$2:$A$601,Admin!$E$2:$E$601,"",0)</f>
        <v/>
      </c>
      <c r="P15" s="83"/>
      <c r="Q15" s="21" t="str">
        <f t="shared" si="2"/>
        <v/>
      </c>
      <c r="R15" t="str">
        <f>_xlfn.XLOOKUP(L15,Admin!$A$2:$A$601,Admin!$F$2:$F$601,"",0)</f>
        <v/>
      </c>
      <c r="S15">
        <f>COUNTIF(R$7:R15,R15)</f>
        <v>9</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83"/>
      <c r="AB15" s="21" t="str">
        <f t="shared" si="4"/>
        <v/>
      </c>
      <c r="AC15" t="str">
        <f>_xlfn.XLOOKUP(W15,Admin!$A$2:$A$601,Admin!$F$2:$F$601,"",0)</f>
        <v/>
      </c>
      <c r="AD15">
        <f>COUNTIF(AC$7:AC15,AC15)</f>
        <v>7</v>
      </c>
      <c r="AE15" t="str">
        <f>IF(AA15=0,"",IF(AD15&lt;3,COUNTIF(AD$7:AD15,"&lt;3"),0))</f>
        <v/>
      </c>
      <c r="AF15" t="str">
        <f t="shared" si="5"/>
        <v/>
      </c>
    </row>
    <row r="16" spans="1:32" x14ac:dyDescent="0.35">
      <c r="A16" s="45"/>
      <c r="B16" s="21" t="str">
        <f>_xlfn.XLOOKUP(A16,Admin!$A$2:$A$601,Admin!$C$2:$C$601,"",0)</f>
        <v/>
      </c>
      <c r="C16" s="21" t="str">
        <f>_xlfn.XLOOKUP(A16,Admin!$A$2:$A$601,Admin!$D$2:$D$601,"",0)</f>
        <v/>
      </c>
      <c r="D16" s="21" t="str">
        <f>_xlfn.XLOOKUP(A16,Admin!$A$2:$A$601,Admin!$E$2:$E$601,"",0)</f>
        <v/>
      </c>
      <c r="E16" s="83"/>
      <c r="F16" s="21" t="str">
        <f t="shared" si="0"/>
        <v/>
      </c>
      <c r="G16" t="str">
        <f>_xlfn.XLOOKUP(A16,Admin!$A$2:$A$601,Admin!$F$2:$F$601,"",0)</f>
        <v/>
      </c>
      <c r="H16">
        <f>COUNTIF(G$7:G16,G16)</f>
        <v>8</v>
      </c>
      <c r="I16" t="str">
        <f>IF(E16=0,"",IF(H16&lt;3,COUNTIF(H$7:H16,"&lt;3"),0))</f>
        <v/>
      </c>
      <c r="J16" t="str">
        <f t="shared" si="1"/>
        <v/>
      </c>
      <c r="L16" s="45"/>
      <c r="M16" s="21" t="str">
        <f>_xlfn.XLOOKUP(L16,Admin!$A$2:$A$601,Admin!$C$2:$C$601,"",0)</f>
        <v/>
      </c>
      <c r="N16" s="21" t="str">
        <f>_xlfn.XLOOKUP(L16,Admin!$A$2:$A$601,Admin!$D$2:$D$601,"",0)</f>
        <v/>
      </c>
      <c r="O16" s="21" t="str">
        <f>_xlfn.XLOOKUP(L16,Admin!$A$2:$A$601,Admin!$E$2:$E$601,"",0)</f>
        <v/>
      </c>
      <c r="P16" s="83"/>
      <c r="Q16" s="21" t="str">
        <f t="shared" si="2"/>
        <v/>
      </c>
      <c r="R16" t="str">
        <f>_xlfn.XLOOKUP(L16,Admin!$A$2:$A$601,Admin!$F$2:$F$601,"",0)</f>
        <v/>
      </c>
      <c r="S16">
        <f>COUNTIF(R$7:R16,R16)</f>
        <v>10</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83"/>
      <c r="AB16" s="21" t="str">
        <f t="shared" si="4"/>
        <v/>
      </c>
      <c r="AC16" t="str">
        <f>_xlfn.XLOOKUP(W16,Admin!$A$2:$A$601,Admin!$F$2:$F$601,"",0)</f>
        <v/>
      </c>
      <c r="AD16">
        <f>COUNTIF(AC$7:AC16,AC16)</f>
        <v>8</v>
      </c>
      <c r="AE16" t="str">
        <f>IF(AA16=0,"",IF(AD16&lt;3,COUNTIF(AD$7:AD16,"&lt;3"),0))</f>
        <v/>
      </c>
      <c r="AF16" t="str">
        <f t="shared" si="5"/>
        <v/>
      </c>
    </row>
    <row r="17" spans="1:32" x14ac:dyDescent="0.35">
      <c r="A17" s="45"/>
      <c r="B17" s="21" t="str">
        <f>_xlfn.XLOOKUP(A17,Admin!$A$2:$A$601,Admin!$C$2:$C$601,"",0)</f>
        <v/>
      </c>
      <c r="C17" s="21" t="str">
        <f>_xlfn.XLOOKUP(A17,Admin!$A$2:$A$601,Admin!$D$2:$D$601,"",0)</f>
        <v/>
      </c>
      <c r="D17" s="21" t="str">
        <f>_xlfn.XLOOKUP(A17,Admin!$A$2:$A$601,Admin!$E$2:$E$601,"",0)</f>
        <v/>
      </c>
      <c r="E17" s="83"/>
      <c r="F17" s="21" t="str">
        <f t="shared" si="0"/>
        <v/>
      </c>
      <c r="G17" t="str">
        <f>_xlfn.XLOOKUP(A17,Admin!$A$2:$A$601,Admin!$F$2:$F$601,"",0)</f>
        <v/>
      </c>
      <c r="H17">
        <f>COUNTIF(G$7:G17,G17)</f>
        <v>9</v>
      </c>
      <c r="I17" t="str">
        <f>IF(E17=0,"",IF(H17&lt;3,COUNTIF(H$7:H17,"&lt;3"),0))</f>
        <v/>
      </c>
      <c r="J17" t="str">
        <f t="shared" si="1"/>
        <v/>
      </c>
      <c r="L17" s="45"/>
      <c r="M17" s="21" t="str">
        <f>_xlfn.XLOOKUP(L17,Admin!$A$2:$A$601,Admin!$C$2:$C$601,"",0)</f>
        <v/>
      </c>
      <c r="N17" s="21" t="str">
        <f>_xlfn.XLOOKUP(L17,Admin!$A$2:$A$601,Admin!$D$2:$D$601,"",0)</f>
        <v/>
      </c>
      <c r="O17" s="21" t="str">
        <f>_xlfn.XLOOKUP(L17,Admin!$A$2:$A$601,Admin!$E$2:$E$601,"",0)</f>
        <v/>
      </c>
      <c r="P17" s="83"/>
      <c r="Q17" s="21" t="str">
        <f t="shared" si="2"/>
        <v/>
      </c>
      <c r="R17" t="str">
        <f>_xlfn.XLOOKUP(L17,Admin!$A$2:$A$601,Admin!$F$2:$F$601,"",0)</f>
        <v/>
      </c>
      <c r="S17">
        <f>COUNTIF(R$7:R17,R17)</f>
        <v>11</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83"/>
      <c r="AB17" s="21" t="str">
        <f t="shared" si="4"/>
        <v/>
      </c>
      <c r="AC17" t="str">
        <f>_xlfn.XLOOKUP(W17,Admin!$A$2:$A$601,Admin!$F$2:$F$601,"",0)</f>
        <v/>
      </c>
      <c r="AD17">
        <f>COUNTIF(AC$7:AC17,AC17)</f>
        <v>9</v>
      </c>
      <c r="AE17" t="str">
        <f>IF(AA17=0,"",IF(AD17&lt;3,COUNTIF(AD$7:AD17,"&lt;3"),0))</f>
        <v/>
      </c>
      <c r="AF17" t="str">
        <f t="shared" si="5"/>
        <v/>
      </c>
    </row>
    <row r="18" spans="1:32" x14ac:dyDescent="0.35">
      <c r="A18" s="45"/>
      <c r="B18" s="21" t="str">
        <f>_xlfn.XLOOKUP(A18,Admin!$A$2:$A$601,Admin!$C$2:$C$601,"",0)</f>
        <v/>
      </c>
      <c r="C18" s="21" t="str">
        <f>_xlfn.XLOOKUP(A18,Admin!$A$2:$A$601,Admin!$D$2:$D$601,"",0)</f>
        <v/>
      </c>
      <c r="D18" s="21" t="str">
        <f>_xlfn.XLOOKUP(A18,Admin!$A$2:$A$601,Admin!$E$2:$E$601,"",0)</f>
        <v/>
      </c>
      <c r="E18" s="83"/>
      <c r="F18" s="21" t="str">
        <f t="shared" si="0"/>
        <v/>
      </c>
      <c r="G18" t="str">
        <f>_xlfn.XLOOKUP(A18,Admin!$A$2:$A$601,Admin!$F$2:$F$601,"",0)</f>
        <v/>
      </c>
      <c r="H18">
        <f>COUNTIF(G$7:G18,G18)</f>
        <v>10</v>
      </c>
      <c r="I18" t="str">
        <f>IF(E18=0,"",IF(H18&lt;3,COUNTIF(H$7:H18,"&lt;3"),0))</f>
        <v/>
      </c>
      <c r="J18" t="str">
        <f t="shared" si="1"/>
        <v/>
      </c>
      <c r="L18" s="45"/>
      <c r="M18" s="21" t="str">
        <f>_xlfn.XLOOKUP(L18,Admin!$A$2:$A$601,Admin!$C$2:$C$601,"",0)</f>
        <v/>
      </c>
      <c r="N18" s="21" t="str">
        <f>_xlfn.XLOOKUP(L18,Admin!$A$2:$A$601,Admin!$D$2:$D$601,"",0)</f>
        <v/>
      </c>
      <c r="O18" s="21" t="str">
        <f>_xlfn.XLOOKUP(L18,Admin!$A$2:$A$601,Admin!$E$2:$E$601,"",0)</f>
        <v/>
      </c>
      <c r="P18" s="83"/>
      <c r="Q18" s="21" t="str">
        <f t="shared" si="2"/>
        <v/>
      </c>
      <c r="R18" t="str">
        <f>_xlfn.XLOOKUP(L18,Admin!$A$2:$A$601,Admin!$F$2:$F$601,"",0)</f>
        <v/>
      </c>
      <c r="S18">
        <f>COUNTIF(R$7:R18,R18)</f>
        <v>12</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83"/>
      <c r="AB18" s="21" t="str">
        <f t="shared" si="4"/>
        <v/>
      </c>
      <c r="AC18" t="str">
        <f>_xlfn.XLOOKUP(W18,Admin!$A$2:$A$601,Admin!$F$2:$F$601,"",0)</f>
        <v/>
      </c>
      <c r="AD18">
        <f>COUNTIF(AC$7:AC18,AC18)</f>
        <v>10</v>
      </c>
      <c r="AE18" t="str">
        <f>IF(AA18=0,"",IF(AD18&lt;3,COUNTIF(AD$7:AD18,"&lt;3"),0))</f>
        <v/>
      </c>
      <c r="AF18" t="str">
        <f t="shared" si="5"/>
        <v/>
      </c>
    </row>
    <row r="19" spans="1:32" x14ac:dyDescent="0.35">
      <c r="A19" s="45"/>
      <c r="B19" s="21" t="str">
        <f>_xlfn.XLOOKUP(A19,Admin!$A$2:$A$601,Admin!$C$2:$C$601,"",0)</f>
        <v/>
      </c>
      <c r="C19" s="21" t="str">
        <f>_xlfn.XLOOKUP(A19,Admin!$A$2:$A$601,Admin!$D$2:$D$601,"",0)</f>
        <v/>
      </c>
      <c r="D19" s="21" t="str">
        <f>_xlfn.XLOOKUP(A19,Admin!$A$2:$A$601,Admin!$E$2:$E$601,"",0)</f>
        <v/>
      </c>
      <c r="E19" s="83"/>
      <c r="F19" s="21" t="str">
        <f t="shared" si="0"/>
        <v/>
      </c>
      <c r="G19" t="str">
        <f>_xlfn.XLOOKUP(A19,Admin!$A$2:$A$601,Admin!$F$2:$F$601,"",0)</f>
        <v/>
      </c>
      <c r="H19">
        <f>COUNTIF(G$7:G19,G19)</f>
        <v>11</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3"/>
      <c r="Q19" s="21" t="str">
        <f t="shared" si="2"/>
        <v/>
      </c>
      <c r="R19" t="str">
        <f>_xlfn.XLOOKUP(L19,Admin!$A$2:$A$601,Admin!$F$2:$F$601,"",0)</f>
        <v/>
      </c>
      <c r="S19">
        <f>COUNTIF(R$7:R19,R19)</f>
        <v>13</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83"/>
      <c r="AB19" s="21" t="str">
        <f t="shared" si="4"/>
        <v/>
      </c>
      <c r="AC19" t="str">
        <f>_xlfn.XLOOKUP(W19,Admin!$A$2:$A$601,Admin!$F$2:$F$601,"",0)</f>
        <v/>
      </c>
      <c r="AD19">
        <f>COUNTIF(AC$7:AC19,AC19)</f>
        <v>11</v>
      </c>
      <c r="AE19" t="str">
        <f>IF(AA19=0,"",IF(AD19&lt;3,COUNTIF(AD$7:AD19,"&lt;3"),0))</f>
        <v/>
      </c>
      <c r="AF19" t="str">
        <f t="shared" si="5"/>
        <v/>
      </c>
    </row>
    <row r="20" spans="1:32" x14ac:dyDescent="0.35">
      <c r="A20" s="45"/>
      <c r="B20" s="21" t="str">
        <f>_xlfn.XLOOKUP(A20,Admin!$A$2:$A$601,Admin!$C$2:$C$601,"",0)</f>
        <v/>
      </c>
      <c r="C20" s="21" t="str">
        <f>_xlfn.XLOOKUP(A20,Admin!$A$2:$A$601,Admin!$D$2:$D$601,"",0)</f>
        <v/>
      </c>
      <c r="D20" s="21" t="str">
        <f>_xlfn.XLOOKUP(A20,Admin!$A$2:$A$601,Admin!$E$2:$E$601,"",0)</f>
        <v/>
      </c>
      <c r="E20" s="83"/>
      <c r="F20" s="21" t="str">
        <f t="shared" si="0"/>
        <v/>
      </c>
      <c r="G20" t="str">
        <f>_xlfn.XLOOKUP(A20,Admin!$A$2:$A$601,Admin!$F$2:$F$601,"",0)</f>
        <v/>
      </c>
      <c r="H20">
        <f>COUNTIF(G$7:G20,G20)</f>
        <v>12</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3"/>
      <c r="Q20" s="21" t="str">
        <f t="shared" si="2"/>
        <v/>
      </c>
      <c r="R20" t="str">
        <f>_xlfn.XLOOKUP(L20,Admin!$A$2:$A$601,Admin!$F$2:$F$601,"",0)</f>
        <v/>
      </c>
      <c r="S20">
        <f>COUNTIF(R$7:R20,R20)</f>
        <v>14</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83"/>
      <c r="AB20" s="21" t="str">
        <f t="shared" si="4"/>
        <v/>
      </c>
      <c r="AC20" t="str">
        <f>_xlfn.XLOOKUP(W20,Admin!$A$2:$A$601,Admin!$F$2:$F$601,"",0)</f>
        <v/>
      </c>
      <c r="AD20">
        <f>COUNTIF(AC$7:AC20,AC20)</f>
        <v>12</v>
      </c>
      <c r="AE20" t="str">
        <f>IF(AA20=0,"",IF(AD20&lt;3,COUNTIF(AD$7:AD20,"&lt;3"),0))</f>
        <v/>
      </c>
      <c r="AF20" t="str">
        <f t="shared" si="5"/>
        <v/>
      </c>
    </row>
    <row r="21" spans="1:32" x14ac:dyDescent="0.35">
      <c r="A21" s="45"/>
      <c r="B21" s="21" t="str">
        <f>_xlfn.XLOOKUP(A21,Admin!$A$2:$A$601,Admin!$C$2:$C$601,"",0)</f>
        <v/>
      </c>
      <c r="C21" s="21" t="str">
        <f>_xlfn.XLOOKUP(A21,Admin!$A$2:$A$601,Admin!$D$2:$D$601,"",0)</f>
        <v/>
      </c>
      <c r="D21" s="21" t="str">
        <f>_xlfn.XLOOKUP(A21,Admin!$A$2:$A$601,Admin!$E$2:$E$601,"",0)</f>
        <v/>
      </c>
      <c r="E21" s="83"/>
      <c r="F21" s="21" t="str">
        <f t="shared" si="0"/>
        <v/>
      </c>
      <c r="G21" t="str">
        <f>_xlfn.XLOOKUP(A21,Admin!$A$2:$A$601,Admin!$F$2:$F$601,"",0)</f>
        <v/>
      </c>
      <c r="H21">
        <f>COUNTIF(G$7:G21,G21)</f>
        <v>13</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15</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83"/>
      <c r="AB21" s="21" t="str">
        <f t="shared" si="4"/>
        <v/>
      </c>
      <c r="AC21" t="str">
        <f>_xlfn.XLOOKUP(W21,Admin!$A$2:$A$601,Admin!$F$2:$F$601,"",0)</f>
        <v/>
      </c>
      <c r="AD21">
        <f>COUNTIF(AC$7:AC21,AC21)</f>
        <v>13</v>
      </c>
      <c r="AE21" t="str">
        <f>IF(AA21=0,"",IF(AD21&lt;3,COUNTIF(AD$7:AD21,"&lt;3"),0))</f>
        <v/>
      </c>
      <c r="AF21" t="str">
        <f t="shared" si="5"/>
        <v/>
      </c>
    </row>
    <row r="22" spans="1:32" x14ac:dyDescent="0.35">
      <c r="A22" s="45"/>
      <c r="B22" s="21" t="str">
        <f>_xlfn.XLOOKUP(A22,Admin!$A$2:$A$601,Admin!$C$2:$C$601,"",0)</f>
        <v/>
      </c>
      <c r="C22" s="21" t="str">
        <f>_xlfn.XLOOKUP(A22,Admin!$A$2:$A$601,Admin!$D$2:$D$601,"",0)</f>
        <v/>
      </c>
      <c r="D22" s="21" t="str">
        <f>_xlfn.XLOOKUP(A22,Admin!$A$2:$A$601,Admin!$E$2:$E$601,"",0)</f>
        <v/>
      </c>
      <c r="E22" s="83"/>
      <c r="F22" s="21" t="str">
        <f t="shared" si="0"/>
        <v/>
      </c>
      <c r="G22" t="str">
        <f>_xlfn.XLOOKUP(A22,Admin!$A$2:$A$601,Admin!$F$2:$F$601,"",0)</f>
        <v/>
      </c>
      <c r="H22">
        <f>COUNTIF(G$7:G22,G22)</f>
        <v>14</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16</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83"/>
      <c r="AB22" s="21" t="str">
        <f t="shared" si="4"/>
        <v/>
      </c>
      <c r="AC22" t="str">
        <f>_xlfn.XLOOKUP(W22,Admin!$A$2:$A$601,Admin!$F$2:$F$601,"",0)</f>
        <v/>
      </c>
      <c r="AD22">
        <f>COUNTIF(AC$7:AC22,AC22)</f>
        <v>14</v>
      </c>
      <c r="AE22" t="str">
        <f>IF(AA22=0,"",IF(AD22&lt;3,COUNTIF(AD$7:AD22,"&lt;3"),0))</f>
        <v/>
      </c>
      <c r="AF22" t="str">
        <f t="shared" si="5"/>
        <v/>
      </c>
    </row>
    <row r="23" spans="1:32" x14ac:dyDescent="0.35">
      <c r="A23" s="45"/>
      <c r="B23" s="21" t="str">
        <f>_xlfn.XLOOKUP(A23,Admin!$A$2:$A$601,Admin!$C$2:$C$601,"",0)</f>
        <v/>
      </c>
      <c r="C23" s="21" t="str">
        <f>_xlfn.XLOOKUP(A23,Admin!$A$2:$A$601,Admin!$D$2:$D$601,"",0)</f>
        <v/>
      </c>
      <c r="D23" s="21" t="str">
        <f>_xlfn.XLOOKUP(A23,Admin!$A$2:$A$601,Admin!$E$2:$E$601,"",0)</f>
        <v/>
      </c>
      <c r="E23" s="83"/>
      <c r="F23" s="21" t="str">
        <f t="shared" si="0"/>
        <v/>
      </c>
      <c r="G23" t="str">
        <f>_xlfn.XLOOKUP(A23,Admin!$A$2:$A$601,Admin!$F$2:$F$601,"",0)</f>
        <v/>
      </c>
      <c r="H23">
        <f>COUNTIF(G$7:G23,G23)</f>
        <v>15</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17</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83"/>
      <c r="AB23" s="21" t="str">
        <f t="shared" si="4"/>
        <v/>
      </c>
      <c r="AC23" t="str">
        <f>_xlfn.XLOOKUP(W23,Admin!$A$2:$A$601,Admin!$F$2:$F$601,"",0)</f>
        <v/>
      </c>
      <c r="AD23">
        <f>COUNTIF(AC$7:AC23,AC23)</f>
        <v>15</v>
      </c>
      <c r="AE23" t="str">
        <f>IF(AA23=0,"",IF(AD23&lt;3,COUNTIF(AD$7:AD23,"&lt;3"),0))</f>
        <v/>
      </c>
      <c r="AF23" t="str">
        <f t="shared" si="5"/>
        <v/>
      </c>
    </row>
    <row r="24" spans="1:32" x14ac:dyDescent="0.35">
      <c r="A24" s="45"/>
      <c r="B24" s="21" t="str">
        <f>_xlfn.XLOOKUP(A24,Admin!$A$2:$A$601,Admin!$C$2:$C$601,"",0)</f>
        <v/>
      </c>
      <c r="C24" s="21" t="str">
        <f>_xlfn.XLOOKUP(A24,Admin!$A$2:$A$601,Admin!$D$2:$D$601,"",0)</f>
        <v/>
      </c>
      <c r="D24" s="21" t="str">
        <f>_xlfn.XLOOKUP(A24,Admin!$A$2:$A$601,Admin!$E$2:$E$601,"",0)</f>
        <v/>
      </c>
      <c r="E24" s="83"/>
      <c r="F24" s="21" t="str">
        <f t="shared" si="0"/>
        <v/>
      </c>
      <c r="G24" t="str">
        <f>_xlfn.XLOOKUP(A24,Admin!$A$2:$A$601,Admin!$F$2:$F$601,"",0)</f>
        <v/>
      </c>
      <c r="H24">
        <f>COUNTIF(G$7:G24,G24)</f>
        <v>16</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18</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83"/>
      <c r="AB24" s="21" t="str">
        <f t="shared" si="4"/>
        <v/>
      </c>
      <c r="AC24" t="str">
        <f>_xlfn.XLOOKUP(W24,Admin!$A$2:$A$601,Admin!$F$2:$F$601,"",0)</f>
        <v/>
      </c>
      <c r="AD24">
        <f>COUNTIF(AC$7:AC24,AC24)</f>
        <v>16</v>
      </c>
      <c r="AE24" t="str">
        <f>IF(AA24=0,"",IF(AD24&lt;3,COUNTIF(AD$7:AD24,"&lt;3"),0))</f>
        <v/>
      </c>
      <c r="AF24" t="str">
        <f t="shared" si="5"/>
        <v/>
      </c>
    </row>
    <row r="25" spans="1:32" x14ac:dyDescent="0.35">
      <c r="A25" s="45"/>
      <c r="B25" s="21" t="str">
        <f>_xlfn.XLOOKUP(A25,Admin!$A$2:$A$601,Admin!$C$2:$C$601,"",0)</f>
        <v/>
      </c>
      <c r="C25" s="21" t="str">
        <f>_xlfn.XLOOKUP(A25,Admin!$A$2:$A$601,Admin!$D$2:$D$601,"",0)</f>
        <v/>
      </c>
      <c r="D25" s="21" t="str">
        <f>_xlfn.XLOOKUP(A25,Admin!$A$2:$A$601,Admin!$E$2:$E$601,"",0)</f>
        <v/>
      </c>
      <c r="E25" s="83"/>
      <c r="F25" s="21" t="str">
        <f t="shared" si="0"/>
        <v/>
      </c>
      <c r="G25" t="str">
        <f>_xlfn.XLOOKUP(A25,Admin!$A$2:$A$601,Admin!$F$2:$F$601,"",0)</f>
        <v/>
      </c>
      <c r="H25">
        <f>COUNTIF(G$7:G25,G25)</f>
        <v>17</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19</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83"/>
      <c r="AB25" s="21" t="str">
        <f t="shared" si="4"/>
        <v/>
      </c>
      <c r="AC25" t="str">
        <f>_xlfn.XLOOKUP(W25,Admin!$A$2:$A$601,Admin!$F$2:$F$601,"",0)</f>
        <v/>
      </c>
      <c r="AD25">
        <f>COUNTIF(AC$7:AC25,AC25)</f>
        <v>17</v>
      </c>
      <c r="AE25" t="str">
        <f>IF(AA25=0,"",IF(AD25&lt;3,COUNTIF(AD$7:AD25,"&lt;3"),0))</f>
        <v/>
      </c>
      <c r="AF25" t="str">
        <f t="shared" si="5"/>
        <v/>
      </c>
    </row>
    <row r="26" spans="1:32" x14ac:dyDescent="0.35">
      <c r="A26" s="45"/>
      <c r="B26" s="21" t="str">
        <f>_xlfn.XLOOKUP(A26,Admin!$A$2:$A$601,Admin!$C$2:$C$601,"",0)</f>
        <v/>
      </c>
      <c r="C26" s="21" t="str">
        <f>_xlfn.XLOOKUP(A26,Admin!$A$2:$A$601,Admin!$D$2:$D$601,"",0)</f>
        <v/>
      </c>
      <c r="D26" s="21" t="str">
        <f>_xlfn.XLOOKUP(A26,Admin!$A$2:$A$601,Admin!$E$2:$E$601,"",0)</f>
        <v/>
      </c>
      <c r="E26" s="83"/>
      <c r="F26" s="21" t="str">
        <f t="shared" si="0"/>
        <v/>
      </c>
      <c r="G26" t="str">
        <f>_xlfn.XLOOKUP(A26,Admin!$A$2:$A$601,Admin!$F$2:$F$601,"",0)</f>
        <v/>
      </c>
      <c r="H26">
        <f>COUNTIF(G$7:G26,G26)</f>
        <v>18</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20</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83"/>
      <c r="AB26" s="21" t="str">
        <f t="shared" si="4"/>
        <v/>
      </c>
      <c r="AC26" t="str">
        <f>_xlfn.XLOOKUP(W26,Admin!$A$2:$A$601,Admin!$F$2:$F$601,"",0)</f>
        <v/>
      </c>
      <c r="AD26">
        <f>COUNTIF(AC$7:AC26,AC26)</f>
        <v>18</v>
      </c>
      <c r="AE26" t="str">
        <f>IF(AA26=0,"",IF(AD26&lt;3,COUNTIF(AD$7:AD26,"&lt;3"),0))</f>
        <v/>
      </c>
      <c r="AF26" t="str">
        <f t="shared" si="5"/>
        <v/>
      </c>
    </row>
    <row r="27" spans="1:32" x14ac:dyDescent="0.35">
      <c r="A27" s="45"/>
      <c r="B27" s="21" t="str">
        <f>_xlfn.XLOOKUP(A27,Admin!$A$2:$A$601,Admin!$C$2:$C$601,"",0)</f>
        <v/>
      </c>
      <c r="C27" s="21" t="str">
        <f>_xlfn.XLOOKUP(A27,Admin!$A$2:$A$601,Admin!$D$2:$D$601,"",0)</f>
        <v/>
      </c>
      <c r="D27" s="21" t="str">
        <f>_xlfn.XLOOKUP(A27,Admin!$A$2:$A$601,Admin!$E$2:$E$601,"",0)</f>
        <v/>
      </c>
      <c r="E27" s="83"/>
      <c r="F27" s="21" t="str">
        <f t="shared" si="0"/>
        <v/>
      </c>
      <c r="G27" t="str">
        <f>_xlfn.XLOOKUP(A27,Admin!$A$2:$A$601,Admin!$F$2:$F$601,"",0)</f>
        <v/>
      </c>
      <c r="H27">
        <f>COUNTIF(G$7:G27,G27)</f>
        <v>19</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21</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83"/>
      <c r="AB27" s="21" t="str">
        <f t="shared" si="4"/>
        <v/>
      </c>
      <c r="AC27" t="str">
        <f>_xlfn.XLOOKUP(W27,Admin!$A$2:$A$601,Admin!$F$2:$F$601,"",0)</f>
        <v/>
      </c>
      <c r="AD27">
        <f>COUNTIF(AC$7:AC27,AC27)</f>
        <v>19</v>
      </c>
      <c r="AE27" t="str">
        <f>IF(AA27=0,"",IF(AD27&lt;3,COUNTIF(AD$7:AD27,"&lt;3"),0))</f>
        <v/>
      </c>
      <c r="AF27" t="str">
        <f t="shared" si="5"/>
        <v/>
      </c>
    </row>
    <row r="28" spans="1:32" x14ac:dyDescent="0.35">
      <c r="A28" s="45"/>
      <c r="B28" s="21" t="str">
        <f>_xlfn.XLOOKUP(A28,Admin!$A$2:$A$601,Admin!$C$2:$C$601,"",0)</f>
        <v/>
      </c>
      <c r="C28" s="21" t="str">
        <f>_xlfn.XLOOKUP(A28,Admin!$A$2:$A$601,Admin!$D$2:$D$601,"",0)</f>
        <v/>
      </c>
      <c r="D28" s="21" t="str">
        <f>_xlfn.XLOOKUP(A28,Admin!$A$2:$A$601,Admin!$E$2:$E$601,"",0)</f>
        <v/>
      </c>
      <c r="E28" s="83"/>
      <c r="F28" s="21" t="str">
        <f t="shared" si="0"/>
        <v/>
      </c>
      <c r="G28" t="str">
        <f>_xlfn.XLOOKUP(A28,Admin!$A$2:$A$601,Admin!$F$2:$F$601,"",0)</f>
        <v/>
      </c>
      <c r="H28">
        <f>COUNTIF(G$7:G28,G28)</f>
        <v>20</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22</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83"/>
      <c r="AB28" s="21" t="str">
        <f t="shared" si="4"/>
        <v/>
      </c>
      <c r="AC28" t="str">
        <f>_xlfn.XLOOKUP(W28,Admin!$A$2:$A$601,Admin!$F$2:$F$601,"",0)</f>
        <v/>
      </c>
      <c r="AD28">
        <f>COUNTIF(AC$7:AC28,AC28)</f>
        <v>20</v>
      </c>
      <c r="AE28" t="str">
        <f>IF(AA28=0,"",IF(AD28&lt;3,COUNTIF(AD$7:AD28,"&lt;3"),0))</f>
        <v/>
      </c>
      <c r="AF28" t="str">
        <f t="shared" si="5"/>
        <v/>
      </c>
    </row>
    <row r="29" spans="1:32" x14ac:dyDescent="0.35">
      <c r="A29" s="45"/>
      <c r="B29" s="21" t="str">
        <f>_xlfn.XLOOKUP(A29,Admin!$A$2:$A$601,Admin!$C$2:$C$601,"",0)</f>
        <v/>
      </c>
      <c r="C29" s="21" t="str">
        <f>_xlfn.XLOOKUP(A29,Admin!$A$2:$A$601,Admin!$D$2:$D$601,"",0)</f>
        <v/>
      </c>
      <c r="D29" s="21" t="str">
        <f>_xlfn.XLOOKUP(A29,Admin!$A$2:$A$601,Admin!$E$2:$E$601,"",0)</f>
        <v/>
      </c>
      <c r="E29" s="83"/>
      <c r="F29" s="21" t="str">
        <f t="shared" si="0"/>
        <v/>
      </c>
      <c r="G29" t="str">
        <f>_xlfn.XLOOKUP(A29,Admin!$A$2:$A$601,Admin!$F$2:$F$601,"",0)</f>
        <v/>
      </c>
      <c r="H29">
        <f>COUNTIF(G$7:G29,G29)</f>
        <v>21</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23</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83"/>
      <c r="AB29" s="21" t="str">
        <f t="shared" si="4"/>
        <v/>
      </c>
      <c r="AC29" t="str">
        <f>_xlfn.XLOOKUP(W29,Admin!$A$2:$A$601,Admin!$F$2:$F$601,"",0)</f>
        <v/>
      </c>
      <c r="AD29">
        <f>COUNTIF(AC$7:AC29,AC29)</f>
        <v>21</v>
      </c>
      <c r="AE29" t="str">
        <f>IF(AA29=0,"",IF(AD29&lt;3,COUNTIF(AD$7:AD29,"&lt;3"),0))</f>
        <v/>
      </c>
      <c r="AF29" t="str">
        <f t="shared" si="5"/>
        <v/>
      </c>
    </row>
    <row r="30" spans="1:32" x14ac:dyDescent="0.35">
      <c r="A30" s="45"/>
      <c r="B30" s="21" t="str">
        <f>_xlfn.XLOOKUP(A30,Admin!$A$2:$A$601,Admin!$C$2:$C$601,"",0)</f>
        <v/>
      </c>
      <c r="C30" s="21" t="str">
        <f>_xlfn.XLOOKUP(A30,Admin!$A$2:$A$601,Admin!$D$2:$D$601,"",0)</f>
        <v/>
      </c>
      <c r="D30" s="21" t="str">
        <f>_xlfn.XLOOKUP(A30,Admin!$A$2:$A$601,Admin!$E$2:$E$601,"",0)</f>
        <v/>
      </c>
      <c r="E30" s="83"/>
      <c r="F30" s="21" t="str">
        <f t="shared" si="0"/>
        <v/>
      </c>
      <c r="G30" t="str">
        <f>_xlfn.XLOOKUP(A30,Admin!$A$2:$A$601,Admin!$F$2:$F$601,"",0)</f>
        <v/>
      </c>
      <c r="H30">
        <f>COUNTIF(G$7:G30,G30)</f>
        <v>22</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24</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83"/>
      <c r="AB30" s="21" t="str">
        <f t="shared" si="4"/>
        <v/>
      </c>
      <c r="AC30" t="str">
        <f>_xlfn.XLOOKUP(W30,Admin!$A$2:$A$601,Admin!$F$2:$F$601,"",0)</f>
        <v/>
      </c>
      <c r="AD30">
        <f>COUNTIF(AC$7:AC30,AC30)</f>
        <v>22</v>
      </c>
      <c r="AE30" t="str">
        <f>IF(AA30=0,"",IF(AD30&lt;3,COUNTIF(AD$7:AD30,"&lt;3"),0))</f>
        <v/>
      </c>
      <c r="AF30" t="str">
        <f t="shared" si="5"/>
        <v/>
      </c>
    </row>
    <row r="31" spans="1:32" x14ac:dyDescent="0.35">
      <c r="A31" s="45"/>
      <c r="B31" s="21" t="str">
        <f>_xlfn.XLOOKUP(A31,Admin!$A$2:$A$601,Admin!$C$2:$C$601,"",0)</f>
        <v/>
      </c>
      <c r="C31" s="21" t="str">
        <f>_xlfn.XLOOKUP(A31,Admin!$A$2:$A$601,Admin!$D$2:$D$601,"",0)</f>
        <v/>
      </c>
      <c r="D31" s="21" t="str">
        <f>_xlfn.XLOOKUP(A31,Admin!$A$2:$A$601,Admin!$E$2:$E$601,"",0)</f>
        <v/>
      </c>
      <c r="E31" s="83"/>
      <c r="F31" s="21" t="str">
        <f t="shared" si="0"/>
        <v/>
      </c>
      <c r="G31" t="str">
        <f>_xlfn.XLOOKUP(A31,Admin!$A$2:$A$601,Admin!$F$2:$F$601,"",0)</f>
        <v/>
      </c>
      <c r="H31">
        <f>COUNTIF(G$7:G31,G31)</f>
        <v>23</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25</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83"/>
      <c r="AB31" s="21" t="str">
        <f t="shared" si="4"/>
        <v/>
      </c>
      <c r="AC31" t="str">
        <f>_xlfn.XLOOKUP(W31,Admin!$A$2:$A$601,Admin!$F$2:$F$601,"",0)</f>
        <v/>
      </c>
      <c r="AD31">
        <f>COUNTIF(AC$7:AC31,AC31)</f>
        <v>23</v>
      </c>
      <c r="AE31" t="str">
        <f>IF(AA31=0,"",IF(AD31&lt;3,COUNTIF(AD$7:AD31,"&lt;3"),0))</f>
        <v/>
      </c>
      <c r="AF31" t="str">
        <f t="shared" si="5"/>
        <v/>
      </c>
    </row>
    <row r="32" spans="1:32" x14ac:dyDescent="0.35">
      <c r="A32" s="45"/>
      <c r="B32" s="21" t="str">
        <f>_xlfn.XLOOKUP(A32,Admin!$A$2:$A$601,Admin!$C$2:$C$601,"",0)</f>
        <v/>
      </c>
      <c r="C32" s="21" t="str">
        <f>_xlfn.XLOOKUP(A32,Admin!$A$2:$A$601,Admin!$D$2:$D$601,"",0)</f>
        <v/>
      </c>
      <c r="D32" s="21" t="str">
        <f>_xlfn.XLOOKUP(A32,Admin!$A$2:$A$601,Admin!$E$2:$E$601,"",0)</f>
        <v/>
      </c>
      <c r="E32" s="83"/>
      <c r="F32" s="21" t="str">
        <f t="shared" si="0"/>
        <v/>
      </c>
      <c r="G32" t="str">
        <f>_xlfn.XLOOKUP(A32,Admin!$A$2:$A$601,Admin!$F$2:$F$601,"",0)</f>
        <v/>
      </c>
      <c r="H32">
        <f>COUNTIF(G$7:G32,G32)</f>
        <v>24</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26</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83"/>
      <c r="AB32" s="21" t="str">
        <f t="shared" si="4"/>
        <v/>
      </c>
      <c r="AC32" t="str">
        <f>_xlfn.XLOOKUP(W32,Admin!$A$2:$A$601,Admin!$F$2:$F$601,"",0)</f>
        <v/>
      </c>
      <c r="AD32">
        <f>COUNTIF(AC$7:AC32,AC32)</f>
        <v>24</v>
      </c>
      <c r="AE32" t="str">
        <f>IF(AA32=0,"",IF(AD32&lt;3,COUNTIF(AD$7:AD32,"&lt;3"),0))</f>
        <v/>
      </c>
      <c r="AF32" t="str">
        <f t="shared" si="5"/>
        <v/>
      </c>
    </row>
    <row r="33" spans="1:32" x14ac:dyDescent="0.35">
      <c r="A33" s="45"/>
      <c r="B33" s="21" t="str">
        <f>_xlfn.XLOOKUP(A33,Admin!$A$2:$A$601,Admin!$C$2:$C$601,"",0)</f>
        <v/>
      </c>
      <c r="C33" s="21" t="str">
        <f>_xlfn.XLOOKUP(A33,Admin!$A$2:$A$601,Admin!$D$2:$D$601,"",0)</f>
        <v/>
      </c>
      <c r="D33" s="21" t="str">
        <f>_xlfn.XLOOKUP(A33,Admin!$A$2:$A$601,Admin!$E$2:$E$601,"",0)</f>
        <v/>
      </c>
      <c r="E33" s="83"/>
      <c r="F33" s="21" t="str">
        <f t="shared" si="0"/>
        <v/>
      </c>
      <c r="G33" t="str">
        <f>_xlfn.XLOOKUP(A33,Admin!$A$2:$A$601,Admin!$F$2:$F$601,"",0)</f>
        <v/>
      </c>
      <c r="H33">
        <f>COUNTIF(G$7:G33,G33)</f>
        <v>25</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27</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83"/>
      <c r="AB33" s="21" t="str">
        <f t="shared" si="4"/>
        <v/>
      </c>
      <c r="AC33" t="str">
        <f>_xlfn.XLOOKUP(W33,Admin!$A$2:$A$601,Admin!$F$2:$F$601,"",0)</f>
        <v/>
      </c>
      <c r="AD33">
        <f>COUNTIF(AC$7:AC33,AC33)</f>
        <v>25</v>
      </c>
      <c r="AE33" t="str">
        <f>IF(AA33=0,"",IF(AD33&lt;3,COUNTIF(AD$7:AD33,"&lt;3"),0))</f>
        <v/>
      </c>
      <c r="AF33" t="str">
        <f t="shared" si="5"/>
        <v/>
      </c>
    </row>
    <row r="34" spans="1:32" x14ac:dyDescent="0.35">
      <c r="A34" s="45"/>
      <c r="B34" s="21" t="str">
        <f>_xlfn.XLOOKUP(A34,Admin!$A$2:$A$601,Admin!$C$2:$C$601,"",0)</f>
        <v/>
      </c>
      <c r="C34" s="21" t="str">
        <f>_xlfn.XLOOKUP(A34,Admin!$A$2:$A$601,Admin!$D$2:$D$601,"",0)</f>
        <v/>
      </c>
      <c r="D34" s="21" t="str">
        <f>_xlfn.XLOOKUP(A34,Admin!$A$2:$A$601,Admin!$E$2:$E$601,"",0)</f>
        <v/>
      </c>
      <c r="E34" s="83"/>
      <c r="F34" s="21" t="str">
        <f t="shared" si="0"/>
        <v/>
      </c>
      <c r="G34" t="str">
        <f>_xlfn.XLOOKUP(A34,Admin!$A$2:$A$601,Admin!$F$2:$F$601,"",0)</f>
        <v/>
      </c>
      <c r="H34">
        <f>COUNTIF(G$7:G34,G34)</f>
        <v>26</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28</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83"/>
      <c r="AB34" s="21" t="str">
        <f t="shared" si="4"/>
        <v/>
      </c>
      <c r="AC34" t="str">
        <f>_xlfn.XLOOKUP(W34,Admin!$A$2:$A$601,Admin!$F$2:$F$601,"",0)</f>
        <v/>
      </c>
      <c r="AD34">
        <f>COUNTIF(AC$7:AC34,AC34)</f>
        <v>26</v>
      </c>
      <c r="AE34" t="str">
        <f>IF(AA34=0,"",IF(AD34&lt;3,COUNTIF(AD$7:AD34,"&lt;3"),0))</f>
        <v/>
      </c>
      <c r="AF34" t="str">
        <f t="shared" si="5"/>
        <v/>
      </c>
    </row>
    <row r="35" spans="1:32" x14ac:dyDescent="0.35">
      <c r="A35" s="45"/>
      <c r="B35" s="21" t="str">
        <f>_xlfn.XLOOKUP(A35,Admin!$A$2:$A$601,Admin!$C$2:$C$601,"",0)</f>
        <v/>
      </c>
      <c r="C35" s="21" t="str">
        <f>_xlfn.XLOOKUP(A35,Admin!$A$2:$A$601,Admin!$D$2:$D$601,"",0)</f>
        <v/>
      </c>
      <c r="D35" s="21" t="str">
        <f>_xlfn.XLOOKUP(A35,Admin!$A$2:$A$601,Admin!$E$2:$E$601,"",0)</f>
        <v/>
      </c>
      <c r="E35" s="83"/>
      <c r="F35" s="21" t="str">
        <f t="shared" si="0"/>
        <v/>
      </c>
      <c r="G35" t="str">
        <f>_xlfn.XLOOKUP(A35,Admin!$A$2:$A$601,Admin!$F$2:$F$601,"",0)</f>
        <v/>
      </c>
      <c r="H35">
        <f>COUNTIF(G$7:G35,G35)</f>
        <v>27</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29</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83"/>
      <c r="AB35" s="21" t="str">
        <f t="shared" si="4"/>
        <v/>
      </c>
      <c r="AC35" t="str">
        <f>_xlfn.XLOOKUP(W35,Admin!$A$2:$A$601,Admin!$F$2:$F$601,"",0)</f>
        <v/>
      </c>
      <c r="AD35">
        <f>COUNTIF(AC$7:AC35,AC35)</f>
        <v>27</v>
      </c>
      <c r="AE35" t="str">
        <f>IF(AA35=0,"",IF(AD35&lt;3,COUNTIF(AD$7:AD35,"&lt;3"),0))</f>
        <v/>
      </c>
      <c r="AF35" t="str">
        <f t="shared" si="5"/>
        <v/>
      </c>
    </row>
    <row r="36" spans="1:32" x14ac:dyDescent="0.35">
      <c r="A36" s="45"/>
      <c r="B36" s="21" t="str">
        <f>_xlfn.XLOOKUP(A36,Admin!$A$2:$A$601,Admin!$C$2:$C$601,"",0)</f>
        <v/>
      </c>
      <c r="C36" s="21" t="str">
        <f>_xlfn.XLOOKUP(A36,Admin!$A$2:$A$601,Admin!$D$2:$D$601,"",0)</f>
        <v/>
      </c>
      <c r="D36" s="21" t="str">
        <f>_xlfn.XLOOKUP(A36,Admin!$A$2:$A$601,Admin!$E$2:$E$601,"",0)</f>
        <v/>
      </c>
      <c r="E36" s="83"/>
      <c r="F36" s="21" t="str">
        <f t="shared" si="0"/>
        <v/>
      </c>
      <c r="G36" t="str">
        <f>_xlfn.XLOOKUP(A36,Admin!$A$2:$A$601,Admin!$F$2:$F$601,"",0)</f>
        <v/>
      </c>
      <c r="H36">
        <f>COUNTIF(G$7:G36,G36)</f>
        <v>28</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30</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83"/>
      <c r="AB36" s="21" t="str">
        <f t="shared" si="4"/>
        <v/>
      </c>
      <c r="AC36" t="str">
        <f>_xlfn.XLOOKUP(W36,Admin!$A$2:$A$601,Admin!$F$2:$F$601,"",0)</f>
        <v/>
      </c>
      <c r="AD36">
        <f>COUNTIF(AC$7:AC36,AC36)</f>
        <v>28</v>
      </c>
      <c r="AE36" t="str">
        <f>IF(AA36=0,"",IF(AD36&lt;3,COUNTIF(AD$7:AD36,"&lt;3"),0))</f>
        <v/>
      </c>
      <c r="AF36" t="str">
        <f t="shared" si="5"/>
        <v/>
      </c>
    </row>
    <row r="37" spans="1:32" x14ac:dyDescent="0.35">
      <c r="A37" s="45"/>
      <c r="B37" s="21" t="str">
        <f>_xlfn.XLOOKUP(A37,Admin!$A$2:$A$601,Admin!$C$2:$C$601,"",0)</f>
        <v/>
      </c>
      <c r="C37" s="21" t="str">
        <f>_xlfn.XLOOKUP(A37,Admin!$A$2:$A$601,Admin!$D$2:$D$601,"",0)</f>
        <v/>
      </c>
      <c r="D37" s="21" t="str">
        <f>_xlfn.XLOOKUP(A37,Admin!$A$2:$A$601,Admin!$E$2:$E$601,"",0)</f>
        <v/>
      </c>
      <c r="E37" s="83"/>
      <c r="F37" s="21" t="str">
        <f t="shared" si="0"/>
        <v/>
      </c>
      <c r="G37" t="str">
        <f>_xlfn.XLOOKUP(A37,Admin!$A$2:$A$601,Admin!$F$2:$F$601,"",0)</f>
        <v/>
      </c>
      <c r="H37">
        <f>COUNTIF(G$7:G37,G37)</f>
        <v>29</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31</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83"/>
      <c r="AB37" s="21" t="str">
        <f t="shared" si="4"/>
        <v/>
      </c>
      <c r="AC37" t="str">
        <f>_xlfn.XLOOKUP(W37,Admin!$A$2:$A$601,Admin!$F$2:$F$601,"",0)</f>
        <v/>
      </c>
      <c r="AD37">
        <f>COUNTIF(AC$7:AC37,AC37)</f>
        <v>29</v>
      </c>
      <c r="AE37" t="str">
        <f>IF(AA37=0,"",IF(AD37&lt;3,COUNTIF(AD$7:AD37,"&lt;3"),0))</f>
        <v/>
      </c>
      <c r="AF37" t="str">
        <f t="shared" si="5"/>
        <v/>
      </c>
    </row>
    <row r="38" spans="1:32" x14ac:dyDescent="0.35">
      <c r="A38" s="45"/>
      <c r="B38" s="21" t="str">
        <f>_xlfn.XLOOKUP(A38,Admin!$A$2:$A$601,Admin!$C$2:$C$601,"",0)</f>
        <v/>
      </c>
      <c r="C38" s="21" t="str">
        <f>_xlfn.XLOOKUP(A38,Admin!$A$2:$A$601,Admin!$D$2:$D$601,"",0)</f>
        <v/>
      </c>
      <c r="D38" s="21" t="str">
        <f>_xlfn.XLOOKUP(A38,Admin!$A$2:$A$601,Admin!$E$2:$E$601,"",0)</f>
        <v/>
      </c>
      <c r="E38" s="83"/>
      <c r="F38" s="21" t="str">
        <f t="shared" si="0"/>
        <v/>
      </c>
      <c r="G38" t="str">
        <f>_xlfn.XLOOKUP(A38,Admin!$A$2:$A$601,Admin!$F$2:$F$601,"",0)</f>
        <v/>
      </c>
      <c r="H38">
        <f>COUNTIF(G$7:G38,G38)</f>
        <v>30</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32</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83"/>
      <c r="AB38" s="21" t="str">
        <f t="shared" si="4"/>
        <v/>
      </c>
      <c r="AC38" t="str">
        <f>_xlfn.XLOOKUP(W38,Admin!$A$2:$A$601,Admin!$F$2:$F$601,"",0)</f>
        <v/>
      </c>
      <c r="AD38">
        <f>COUNTIF(AC$7:AC38,AC38)</f>
        <v>30</v>
      </c>
      <c r="AE38" t="str">
        <f>IF(AA38=0,"",IF(AD38&lt;3,COUNTIF(AD$7:AD38,"&lt;3"),0))</f>
        <v/>
      </c>
      <c r="AF38" t="str">
        <f t="shared" si="5"/>
        <v/>
      </c>
    </row>
    <row r="39" spans="1:32" x14ac:dyDescent="0.35">
      <c r="A39" s="45"/>
      <c r="B39" s="21" t="str">
        <f>_xlfn.XLOOKUP(A39,Admin!$A$2:$A$601,Admin!$C$2:$C$601,"",0)</f>
        <v/>
      </c>
      <c r="C39" s="21" t="str">
        <f>_xlfn.XLOOKUP(A39,Admin!$A$2:$A$601,Admin!$D$2:$D$601,"",0)</f>
        <v/>
      </c>
      <c r="D39" s="21" t="str">
        <f>_xlfn.XLOOKUP(A39,Admin!$A$2:$A$601,Admin!$E$2:$E$601,"",0)</f>
        <v/>
      </c>
      <c r="E39" s="83"/>
      <c r="F39" s="21" t="str">
        <f t="shared" si="0"/>
        <v/>
      </c>
      <c r="G39" t="str">
        <f>_xlfn.XLOOKUP(A39,Admin!$A$2:$A$601,Admin!$F$2:$F$601,"",0)</f>
        <v/>
      </c>
      <c r="H39">
        <f>COUNTIF(G$7:G39,G39)</f>
        <v>31</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33</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83"/>
      <c r="AB39" s="21" t="str">
        <f t="shared" si="4"/>
        <v/>
      </c>
      <c r="AC39" t="str">
        <f>_xlfn.XLOOKUP(W39,Admin!$A$2:$A$601,Admin!$F$2:$F$601,"",0)</f>
        <v/>
      </c>
      <c r="AD39">
        <f>COUNTIF(AC$7:AC39,AC39)</f>
        <v>31</v>
      </c>
      <c r="AE39" t="str">
        <f>IF(AA39=0,"",IF(AD39&lt;3,COUNTIF(AD$7:AD39,"&lt;3"),0))</f>
        <v/>
      </c>
      <c r="AF39" t="str">
        <f t="shared" si="5"/>
        <v/>
      </c>
    </row>
    <row r="40" spans="1:32" x14ac:dyDescent="0.35">
      <c r="A40" s="45"/>
      <c r="B40" s="21" t="str">
        <f>_xlfn.XLOOKUP(A40,Admin!$A$2:$A$601,Admin!$C$2:$C$601,"",0)</f>
        <v/>
      </c>
      <c r="C40" s="21" t="str">
        <f>_xlfn.XLOOKUP(A40,Admin!$A$2:$A$601,Admin!$D$2:$D$601,"",0)</f>
        <v/>
      </c>
      <c r="D40" s="21" t="str">
        <f>_xlfn.XLOOKUP(A40,Admin!$A$2:$A$601,Admin!$E$2:$E$601,"",0)</f>
        <v/>
      </c>
      <c r="E40" s="83"/>
      <c r="F40" s="21" t="str">
        <f t="shared" si="0"/>
        <v/>
      </c>
      <c r="G40" t="str">
        <f>_xlfn.XLOOKUP(A40,Admin!$A$2:$A$601,Admin!$F$2:$F$601,"",0)</f>
        <v/>
      </c>
      <c r="H40">
        <f>COUNTIF(G$7:G40,G40)</f>
        <v>32</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34</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83"/>
      <c r="AB40" s="21" t="str">
        <f t="shared" si="4"/>
        <v/>
      </c>
      <c r="AC40" t="str">
        <f>_xlfn.XLOOKUP(W40,Admin!$A$2:$A$601,Admin!$F$2:$F$601,"",0)</f>
        <v/>
      </c>
      <c r="AD40">
        <f>COUNTIF(AC$7:AC40,AC40)</f>
        <v>32</v>
      </c>
      <c r="AE40" t="str">
        <f>IF(AA40=0,"",IF(AD40&lt;3,COUNTIF(AD$7:AD40,"&lt;3"),0))</f>
        <v/>
      </c>
      <c r="AF40" t="str">
        <f t="shared" si="5"/>
        <v/>
      </c>
    </row>
    <row r="41" spans="1:32" x14ac:dyDescent="0.35">
      <c r="A41" s="45"/>
      <c r="B41" s="21" t="str">
        <f>_xlfn.XLOOKUP(A41,Admin!$A$2:$A$601,Admin!$C$2:$C$601,"",0)</f>
        <v/>
      </c>
      <c r="C41" s="21" t="str">
        <f>_xlfn.XLOOKUP(A41,Admin!$A$2:$A$601,Admin!$D$2:$D$601,"",0)</f>
        <v/>
      </c>
      <c r="D41" s="21" t="str">
        <f>_xlfn.XLOOKUP(A41,Admin!$A$2:$A$601,Admin!$E$2:$E$601,"",0)</f>
        <v/>
      </c>
      <c r="E41" s="83"/>
      <c r="F41" s="21" t="str">
        <f t="shared" si="0"/>
        <v/>
      </c>
      <c r="G41" t="str">
        <f>_xlfn.XLOOKUP(A41,Admin!$A$2:$A$601,Admin!$F$2:$F$601,"",0)</f>
        <v/>
      </c>
      <c r="H41">
        <f>COUNTIF(G$7:G41,G41)</f>
        <v>33</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35</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83"/>
      <c r="AB41" s="21" t="str">
        <f t="shared" si="4"/>
        <v/>
      </c>
      <c r="AC41" t="str">
        <f>_xlfn.XLOOKUP(W41,Admin!$A$2:$A$601,Admin!$F$2:$F$601,"",0)</f>
        <v/>
      </c>
      <c r="AD41">
        <f>COUNTIF(AC$7:AC41,AC41)</f>
        <v>33</v>
      </c>
      <c r="AE41" t="str">
        <f>IF(AA41=0,"",IF(AD41&lt;3,COUNTIF(AD$7:AD41,"&lt;3"),0))</f>
        <v/>
      </c>
      <c r="AF41" t="str">
        <f t="shared" si="5"/>
        <v/>
      </c>
    </row>
    <row r="42" spans="1:32" x14ac:dyDescent="0.35">
      <c r="A42" s="45"/>
      <c r="B42" s="21" t="str">
        <f>_xlfn.XLOOKUP(A42,Admin!$A$2:$A$601,Admin!$C$2:$C$601,"",0)</f>
        <v/>
      </c>
      <c r="C42" s="21" t="str">
        <f>_xlfn.XLOOKUP(A42,Admin!$A$2:$A$601,Admin!$D$2:$D$601,"",0)</f>
        <v/>
      </c>
      <c r="D42" s="21" t="str">
        <f>_xlfn.XLOOKUP(A42,Admin!$A$2:$A$601,Admin!$E$2:$E$601,"",0)</f>
        <v/>
      </c>
      <c r="E42" s="83"/>
      <c r="F42" s="21" t="str">
        <f t="shared" si="0"/>
        <v/>
      </c>
      <c r="G42" t="str">
        <f>_xlfn.XLOOKUP(A42,Admin!$A$2:$A$601,Admin!$F$2:$F$601,"",0)</f>
        <v/>
      </c>
      <c r="H42">
        <f>COUNTIF(G$7:G42,G42)</f>
        <v>34</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36</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83"/>
      <c r="AB42" s="21" t="str">
        <f t="shared" si="4"/>
        <v/>
      </c>
      <c r="AC42" t="str">
        <f>_xlfn.XLOOKUP(W42,Admin!$A$2:$A$601,Admin!$F$2:$F$601,"",0)</f>
        <v/>
      </c>
      <c r="AD42">
        <f>COUNTIF(AC$7:AC42,AC42)</f>
        <v>34</v>
      </c>
      <c r="AE42" t="str">
        <f>IF(AA42=0,"",IF(AD42&lt;3,COUNTIF(AD$7:AD42,"&lt;3"),0))</f>
        <v/>
      </c>
      <c r="AF42" t="str">
        <f t="shared" si="5"/>
        <v/>
      </c>
    </row>
    <row r="43" spans="1:32" x14ac:dyDescent="0.35">
      <c r="A43" s="45"/>
      <c r="B43" s="21" t="str">
        <f>_xlfn.XLOOKUP(A43,Admin!$A$2:$A$601,Admin!$C$2:$C$601,"",0)</f>
        <v/>
      </c>
      <c r="C43" s="21" t="str">
        <f>_xlfn.XLOOKUP(A43,Admin!$A$2:$A$601,Admin!$D$2:$D$601,"",0)</f>
        <v/>
      </c>
      <c r="D43" s="21" t="str">
        <f>_xlfn.XLOOKUP(A43,Admin!$A$2:$A$601,Admin!$E$2:$E$601,"",0)</f>
        <v/>
      </c>
      <c r="E43" s="83"/>
      <c r="F43" s="21" t="str">
        <f t="shared" si="0"/>
        <v/>
      </c>
      <c r="G43" t="str">
        <f>_xlfn.XLOOKUP(A43,Admin!$A$2:$A$601,Admin!$F$2:$F$601,"",0)</f>
        <v/>
      </c>
      <c r="H43">
        <f>COUNTIF(G$7:G43,G43)</f>
        <v>35</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37</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83"/>
      <c r="AB43" s="21" t="str">
        <f t="shared" si="4"/>
        <v/>
      </c>
      <c r="AC43" t="str">
        <f>_xlfn.XLOOKUP(W43,Admin!$A$2:$A$601,Admin!$F$2:$F$601,"",0)</f>
        <v/>
      </c>
      <c r="AD43">
        <f>COUNTIF(AC$7:AC43,AC43)</f>
        <v>35</v>
      </c>
      <c r="AE43" t="str">
        <f>IF(AA43=0,"",IF(AD43&lt;3,COUNTIF(AD$7:AD43,"&lt;3"),0))</f>
        <v/>
      </c>
      <c r="AF43" t="str">
        <f t="shared" si="5"/>
        <v/>
      </c>
    </row>
    <row r="44" spans="1:32" x14ac:dyDescent="0.35">
      <c r="A44" s="45"/>
      <c r="B44" s="21" t="str">
        <f>_xlfn.XLOOKUP(A44,Admin!$A$2:$A$601,Admin!$C$2:$C$601,"",0)</f>
        <v/>
      </c>
      <c r="C44" s="21" t="str">
        <f>_xlfn.XLOOKUP(A44,Admin!$A$2:$A$601,Admin!$D$2:$D$601,"",0)</f>
        <v/>
      </c>
      <c r="D44" s="21" t="str">
        <f>_xlfn.XLOOKUP(A44,Admin!$A$2:$A$601,Admin!$E$2:$E$601,"",0)</f>
        <v/>
      </c>
      <c r="E44" s="83"/>
      <c r="F44" s="21" t="str">
        <f t="shared" si="0"/>
        <v/>
      </c>
      <c r="G44" t="str">
        <f>_xlfn.XLOOKUP(A44,Admin!$A$2:$A$601,Admin!$F$2:$F$601,"",0)</f>
        <v/>
      </c>
      <c r="H44">
        <f>COUNTIF(G$7:G44,G44)</f>
        <v>36</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38</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83"/>
      <c r="AB44" s="21" t="str">
        <f t="shared" si="4"/>
        <v/>
      </c>
      <c r="AC44" t="str">
        <f>_xlfn.XLOOKUP(W44,Admin!$A$2:$A$601,Admin!$F$2:$F$601,"",0)</f>
        <v/>
      </c>
      <c r="AD44">
        <f>COUNTIF(AC$7:AC44,AC44)</f>
        <v>36</v>
      </c>
      <c r="AE44" t="str">
        <f>IF(AA44=0,"",IF(AD44&lt;3,COUNTIF(AD$7:AD44,"&lt;3"),0))</f>
        <v/>
      </c>
      <c r="AF44" t="str">
        <f t="shared" si="5"/>
        <v/>
      </c>
    </row>
    <row r="45" spans="1:32" x14ac:dyDescent="0.35">
      <c r="A45" s="45"/>
      <c r="B45" s="21" t="str">
        <f>_xlfn.XLOOKUP(A45,Admin!$A$2:$A$601,Admin!$C$2:$C$601,"",0)</f>
        <v/>
      </c>
      <c r="C45" s="21" t="str">
        <f>_xlfn.XLOOKUP(A45,Admin!$A$2:$A$601,Admin!$D$2:$D$601,"",0)</f>
        <v/>
      </c>
      <c r="D45" s="21" t="str">
        <f>_xlfn.XLOOKUP(A45,Admin!$A$2:$A$601,Admin!$E$2:$E$601,"",0)</f>
        <v/>
      </c>
      <c r="E45" s="83"/>
      <c r="F45" s="21" t="str">
        <f t="shared" si="0"/>
        <v/>
      </c>
      <c r="G45" t="str">
        <f>_xlfn.XLOOKUP(A45,Admin!$A$2:$A$601,Admin!$F$2:$F$601,"",0)</f>
        <v/>
      </c>
      <c r="H45">
        <f>COUNTIF(G$7:G45,G45)</f>
        <v>37</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3"/>
      <c r="Q45" s="21" t="str">
        <f t="shared" si="2"/>
        <v/>
      </c>
      <c r="R45" t="str">
        <f>_xlfn.XLOOKUP(L45,Admin!$A$2:$A$601,Admin!$F$2:$F$601,"",0)</f>
        <v/>
      </c>
      <c r="S45">
        <f>COUNTIF(R$7:R45,R45)</f>
        <v>39</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83"/>
      <c r="AB45" s="21" t="str">
        <f t="shared" si="4"/>
        <v/>
      </c>
      <c r="AC45" t="str">
        <f>_xlfn.XLOOKUP(W45,Admin!$A$2:$A$601,Admin!$F$2:$F$601,"",0)</f>
        <v/>
      </c>
      <c r="AD45">
        <f>COUNTIF(AC$7:AC45,AC45)</f>
        <v>37</v>
      </c>
      <c r="AE45" t="str">
        <f>IF(AA45=0,"",IF(AD45&lt;3,COUNTIF(AD$7:AD45,"&lt;3"),0))</f>
        <v/>
      </c>
      <c r="AF45" t="str">
        <f t="shared" si="5"/>
        <v/>
      </c>
    </row>
    <row r="46" spans="1:32" x14ac:dyDescent="0.35">
      <c r="A46" s="45"/>
      <c r="B46" s="21" t="str">
        <f>_xlfn.XLOOKUP(A46,Admin!$A$2:$A$601,Admin!$C$2:$C$601,"",0)</f>
        <v/>
      </c>
      <c r="C46" s="21" t="str">
        <f>_xlfn.XLOOKUP(A46,Admin!$A$2:$A$601,Admin!$D$2:$D$601,"",0)</f>
        <v/>
      </c>
      <c r="D46" s="21" t="str">
        <f>_xlfn.XLOOKUP(A46,Admin!$A$2:$A$601,Admin!$E$2:$E$601,"",0)</f>
        <v/>
      </c>
      <c r="E46" s="83"/>
      <c r="F46" s="21" t="str">
        <f t="shared" si="0"/>
        <v/>
      </c>
      <c r="G46" t="str">
        <f>_xlfn.XLOOKUP(A46,Admin!$A$2:$A$601,Admin!$F$2:$F$601,"",0)</f>
        <v/>
      </c>
      <c r="H46">
        <f>COUNTIF(G$7:G46,G46)</f>
        <v>38</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3"/>
      <c r="Q46" s="21" t="str">
        <f t="shared" si="2"/>
        <v/>
      </c>
      <c r="R46" t="str">
        <f>_xlfn.XLOOKUP(L46,Admin!$A$2:$A$601,Admin!$F$2:$F$601,"",0)</f>
        <v/>
      </c>
      <c r="S46">
        <f>COUNTIF(R$7:R46,R46)</f>
        <v>40</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83"/>
      <c r="AB46" s="21" t="str">
        <f t="shared" si="4"/>
        <v/>
      </c>
      <c r="AC46" t="str">
        <f>_xlfn.XLOOKUP(W46,Admin!$A$2:$A$601,Admin!$F$2:$F$601,"",0)</f>
        <v/>
      </c>
      <c r="AD46">
        <f>COUNTIF(AC$7:AC46,AC46)</f>
        <v>38</v>
      </c>
      <c r="AE46" t="str">
        <f>IF(AA46=0,"",IF(AD46&lt;3,COUNTIF(AD$7:AD46,"&lt;3"),0))</f>
        <v/>
      </c>
      <c r="AF46" t="str">
        <f t="shared" si="5"/>
        <v/>
      </c>
    </row>
    <row r="47" spans="1:32" x14ac:dyDescent="0.35">
      <c r="A47" s="45"/>
      <c r="B47" s="21" t="str">
        <f>_xlfn.XLOOKUP(A47,Admin!$A$2:$A$601,Admin!$C$2:$C$601,"",0)</f>
        <v/>
      </c>
      <c r="C47" s="21" t="str">
        <f>_xlfn.XLOOKUP(A47,Admin!$A$2:$A$601,Admin!$D$2:$D$601,"",0)</f>
        <v/>
      </c>
      <c r="D47" s="21" t="str">
        <f>_xlfn.XLOOKUP(A47,Admin!$A$2:$A$601,Admin!$E$2:$E$601,"",0)</f>
        <v/>
      </c>
      <c r="E47" s="83"/>
      <c r="F47" s="21" t="str">
        <f t="shared" si="0"/>
        <v/>
      </c>
      <c r="G47" t="str">
        <f>_xlfn.XLOOKUP(A47,Admin!$A$2:$A$601,Admin!$F$2:$F$601,"",0)</f>
        <v/>
      </c>
      <c r="H47">
        <f>COUNTIF(G$7:G47,G47)</f>
        <v>39</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3"/>
      <c r="Q47" s="21" t="str">
        <f t="shared" si="2"/>
        <v/>
      </c>
      <c r="R47" t="str">
        <f>_xlfn.XLOOKUP(L47,Admin!$A$2:$A$601,Admin!$F$2:$F$601,"",0)</f>
        <v/>
      </c>
      <c r="S47">
        <f>COUNTIF(R$7:R47,R47)</f>
        <v>41</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83"/>
      <c r="AB47" s="21" t="str">
        <f t="shared" si="4"/>
        <v/>
      </c>
      <c r="AC47" t="str">
        <f>_xlfn.XLOOKUP(W47,Admin!$A$2:$A$601,Admin!$F$2:$F$601,"",0)</f>
        <v/>
      </c>
      <c r="AD47">
        <f>COUNTIF(AC$7:AC47,AC47)</f>
        <v>39</v>
      </c>
      <c r="AE47" t="str">
        <f>IF(AA47=0,"",IF(AD47&lt;3,COUNTIF(AD$7:AD47,"&lt;3"),0))</f>
        <v/>
      </c>
      <c r="AF47" t="str">
        <f t="shared" si="5"/>
        <v/>
      </c>
    </row>
    <row r="48" spans="1:32" x14ac:dyDescent="0.35">
      <c r="A48" s="45"/>
      <c r="B48" s="21" t="str">
        <f>_xlfn.XLOOKUP(A48,Admin!$A$2:$A$601,Admin!$C$2:$C$601,"",0)</f>
        <v/>
      </c>
      <c r="C48" s="21" t="str">
        <f>_xlfn.XLOOKUP(A48,Admin!$A$2:$A$601,Admin!$D$2:$D$601,"",0)</f>
        <v/>
      </c>
      <c r="D48" s="21" t="str">
        <f>_xlfn.XLOOKUP(A48,Admin!$A$2:$A$601,Admin!$E$2:$E$601,"",0)</f>
        <v/>
      </c>
      <c r="E48" s="83"/>
      <c r="F48" s="21" t="str">
        <f t="shared" si="0"/>
        <v/>
      </c>
      <c r="G48" t="str">
        <f>_xlfn.XLOOKUP(A48,Admin!$A$2:$A$601,Admin!$F$2:$F$601,"",0)</f>
        <v/>
      </c>
      <c r="H48">
        <f>COUNTIF(G$7:G48,G48)</f>
        <v>40</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3"/>
      <c r="Q48" s="21" t="str">
        <f t="shared" si="2"/>
        <v/>
      </c>
      <c r="R48" t="str">
        <f>_xlfn.XLOOKUP(L48,Admin!$A$2:$A$601,Admin!$F$2:$F$601,"",0)</f>
        <v/>
      </c>
      <c r="S48">
        <f>COUNTIF(R$7:R48,R48)</f>
        <v>42</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83"/>
      <c r="AB48" s="21" t="str">
        <f t="shared" si="4"/>
        <v/>
      </c>
      <c r="AC48" t="str">
        <f>_xlfn.XLOOKUP(W48,Admin!$A$2:$A$601,Admin!$F$2:$F$601,"",0)</f>
        <v/>
      </c>
      <c r="AD48">
        <f>COUNTIF(AC$7:AC48,AC48)</f>
        <v>40</v>
      </c>
      <c r="AE48" t="str">
        <f>IF(AA48=0,"",IF(AD48&lt;3,COUNTIF(AD$7:AD48,"&lt;3"),0))</f>
        <v/>
      </c>
      <c r="AF48" t="str">
        <f t="shared" si="5"/>
        <v/>
      </c>
    </row>
    <row r="49" spans="1:32" x14ac:dyDescent="0.35">
      <c r="A49" s="45"/>
      <c r="B49" s="21" t="str">
        <f>_xlfn.XLOOKUP(A49,Admin!$A$2:$A$601,Admin!$C$2:$C$601,"",0)</f>
        <v/>
      </c>
      <c r="C49" s="21" t="str">
        <f>_xlfn.XLOOKUP(A49,Admin!$A$2:$A$601,Admin!$D$2:$D$601,"",0)</f>
        <v/>
      </c>
      <c r="D49" s="21" t="str">
        <f>_xlfn.XLOOKUP(A49,Admin!$A$2:$A$601,Admin!$E$2:$E$601,"",0)</f>
        <v/>
      </c>
      <c r="E49" s="83"/>
      <c r="F49" s="21" t="str">
        <f t="shared" si="0"/>
        <v/>
      </c>
      <c r="G49" t="str">
        <f>_xlfn.XLOOKUP(A49,Admin!$A$2:$A$601,Admin!$F$2:$F$601,"",0)</f>
        <v/>
      </c>
      <c r="H49">
        <f>COUNTIF(G$7:G49,G49)</f>
        <v>41</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3"/>
      <c r="Q49" s="21" t="str">
        <f t="shared" si="2"/>
        <v/>
      </c>
      <c r="R49" t="str">
        <f>_xlfn.XLOOKUP(L49,Admin!$A$2:$A$601,Admin!$F$2:$F$601,"",0)</f>
        <v/>
      </c>
      <c r="S49">
        <f>COUNTIF(R$7:R49,R49)</f>
        <v>43</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83"/>
      <c r="AB49" s="21" t="str">
        <f t="shared" si="4"/>
        <v/>
      </c>
      <c r="AC49" t="str">
        <f>_xlfn.XLOOKUP(W49,Admin!$A$2:$A$601,Admin!$F$2:$F$601,"",0)</f>
        <v/>
      </c>
      <c r="AD49">
        <f>COUNTIF(AC$7:AC49,AC49)</f>
        <v>41</v>
      </c>
      <c r="AE49" t="str">
        <f>IF(AA49=0,"",IF(AD49&lt;3,COUNTIF(AD$7:AD49,"&lt;3"),0))</f>
        <v/>
      </c>
      <c r="AF49" t="str">
        <f t="shared" si="5"/>
        <v/>
      </c>
    </row>
    <row r="50" spans="1:32" x14ac:dyDescent="0.35">
      <c r="A50" s="45"/>
      <c r="B50" s="21" t="str">
        <f>_xlfn.XLOOKUP(A50,Admin!$A$2:$A$601,Admin!$C$2:$C$601,"",0)</f>
        <v/>
      </c>
      <c r="C50" s="21" t="str">
        <f>_xlfn.XLOOKUP(A50,Admin!$A$2:$A$601,Admin!$D$2:$D$601,"",0)</f>
        <v/>
      </c>
      <c r="D50" s="21" t="str">
        <f>_xlfn.XLOOKUP(A50,Admin!$A$2:$A$601,Admin!$E$2:$E$601,"",0)</f>
        <v/>
      </c>
      <c r="E50" s="83"/>
      <c r="F50" s="21" t="str">
        <f t="shared" si="0"/>
        <v/>
      </c>
      <c r="G50" t="str">
        <f>_xlfn.XLOOKUP(A50,Admin!$A$2:$A$601,Admin!$F$2:$F$601,"",0)</f>
        <v/>
      </c>
      <c r="H50">
        <f>COUNTIF(G$7:G50,G50)</f>
        <v>42</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3"/>
      <c r="Q50" s="21" t="str">
        <f t="shared" si="2"/>
        <v/>
      </c>
      <c r="R50" t="str">
        <f>_xlfn.XLOOKUP(L50,Admin!$A$2:$A$601,Admin!$F$2:$F$601,"",0)</f>
        <v/>
      </c>
      <c r="S50">
        <f>COUNTIF(R$7:R50,R50)</f>
        <v>44</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83"/>
      <c r="AB50" s="21" t="str">
        <f t="shared" si="4"/>
        <v/>
      </c>
      <c r="AC50" t="str">
        <f>_xlfn.XLOOKUP(W50,Admin!$A$2:$A$601,Admin!$F$2:$F$601,"",0)</f>
        <v/>
      </c>
      <c r="AD50">
        <f>COUNTIF(AC$7:AC50,AC50)</f>
        <v>42</v>
      </c>
      <c r="AE50" t="str">
        <f>IF(AA50=0,"",IF(AD50&lt;3,COUNTIF(AD$7:AD50,"&lt;3"),0))</f>
        <v/>
      </c>
      <c r="AF50" t="str">
        <f t="shared" si="5"/>
        <v/>
      </c>
    </row>
  </sheetData>
  <sortState xmlns:xlrd2="http://schemas.microsoft.com/office/spreadsheetml/2017/richdata2" ref="W7:AB50">
    <sortCondition ref="AB7:AB50"/>
  </sortState>
  <mergeCells count="1">
    <mergeCell ref="A1:AB1"/>
  </mergeCells>
  <conditionalFormatting sqref="F7:F33">
    <cfRule type="duplicateValues" dxfId="219" priority="39"/>
  </conditionalFormatting>
  <conditionalFormatting sqref="Q7:Q33">
    <cfRule type="duplicateValues" dxfId="218" priority="38"/>
  </conditionalFormatting>
  <conditionalFormatting sqref="AB7:AB33">
    <cfRule type="duplicateValues" dxfId="217" priority="37"/>
  </conditionalFormatting>
  <conditionalFormatting sqref="B7:B50">
    <cfRule type="containsBlanks" dxfId="216" priority="9" stopIfTrue="1">
      <formula>LEN(TRIM(B7))=0</formula>
    </cfRule>
    <cfRule type="containsText" dxfId="215" priority="10" operator="containsText" text="U15G">
      <formula>NOT(ISERROR(SEARCH("U15G",B7)))</formula>
    </cfRule>
    <cfRule type="containsText" dxfId="214" priority="11" operator="containsText" text="U11">
      <formula>NOT(ISERROR(SEARCH("U11",B7)))</formula>
    </cfRule>
    <cfRule type="containsText" dxfId="213" priority="12" operator="containsText" text="U13">
      <formula>NOT(ISERROR(SEARCH("U13",B7)))</formula>
    </cfRule>
  </conditionalFormatting>
  <conditionalFormatting sqref="M7:M50">
    <cfRule type="containsBlanks" dxfId="212" priority="5" stopIfTrue="1">
      <formula>LEN(TRIM(M7))=0</formula>
    </cfRule>
    <cfRule type="containsText" dxfId="211" priority="6" operator="containsText" text="U15G">
      <formula>NOT(ISERROR(SEARCH("U15G",M7)))</formula>
    </cfRule>
    <cfRule type="containsText" dxfId="210" priority="7" operator="containsText" text="U11">
      <formula>NOT(ISERROR(SEARCH("U11",M7)))</formula>
    </cfRule>
    <cfRule type="containsText" dxfId="209" priority="8" operator="containsText" text="U13">
      <formula>NOT(ISERROR(SEARCH("U13",M7)))</formula>
    </cfRule>
  </conditionalFormatting>
  <conditionalFormatting sqref="X7:X50">
    <cfRule type="containsBlanks" dxfId="208" priority="1" stopIfTrue="1">
      <formula>LEN(TRIM(X7))=0</formula>
    </cfRule>
    <cfRule type="containsText" dxfId="207" priority="2" operator="containsText" text="U15G">
      <formula>NOT(ISERROR(SEARCH("U15G",X7)))</formula>
    </cfRule>
    <cfRule type="containsText" dxfId="206" priority="3" operator="containsText" text="U11">
      <formula>NOT(ISERROR(SEARCH("U11",X7)))</formula>
    </cfRule>
    <cfRule type="containsText" dxfId="205" priority="4" operator="containsText" text="U13">
      <formula>NOT(ISERROR(SEARCH("U13",X7)))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sortu15btr">
                <anchor moveWithCells="1" sizeWithCells="1">
                  <from>
                    <xdr:col>3</xdr:col>
                    <xdr:colOff>755650</xdr:colOff>
                    <xdr:row>0</xdr:row>
                    <xdr:rowOff>82550</xdr:rowOff>
                  </from>
                  <to>
                    <xdr:col>5</xdr:col>
                    <xdr:colOff>127000</xdr:colOff>
                    <xdr:row>0</xdr:row>
                    <xdr:rowOff>361950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2F505-FC75-445B-957D-51EAB3472114}">
  <sheetPr codeName="Sheet17">
    <tabColor theme="7" tint="0.59999389629810485"/>
  </sheetPr>
  <dimension ref="A1:AF50"/>
  <sheetViews>
    <sheetView topLeftCell="U1" workbookViewId="0">
      <selection activeCell="AI14" sqref="AI14"/>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8.81640625" customWidth="1"/>
    <col min="7" max="9" width="8.81640625" hidden="1" customWidth="1"/>
    <col min="10" max="13" width="8.81640625" customWidth="1"/>
    <col min="14" max="14" width="21.81640625" customWidth="1"/>
    <col min="15" max="15" width="25.26953125" customWidth="1"/>
    <col min="16" max="16" width="8.81640625" style="99" customWidth="1"/>
    <col min="17" max="17" width="8.81640625" customWidth="1"/>
    <col min="18" max="20" width="8.81640625" hidden="1" customWidth="1"/>
    <col min="21" max="23" width="8.81640625" customWidth="1"/>
    <col min="24" max="24" width="9" customWidth="1"/>
    <col min="25" max="26" width="17.7265625" customWidth="1"/>
    <col min="27" max="27" width="8.81640625" style="99" customWidth="1"/>
    <col min="28" max="28" width="8.81640625" customWidth="1"/>
    <col min="29" max="31" width="8.81640625" hidden="1" customWidth="1"/>
    <col min="32" max="32" width="8.81640625" customWidth="1"/>
  </cols>
  <sheetData>
    <row r="1" spans="1:32" ht="31" x14ac:dyDescent="0.7">
      <c r="A1" s="158" t="s">
        <v>555</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81"/>
      <c r="AD1" s="81"/>
      <c r="AE1" s="81"/>
      <c r="AF1" s="81"/>
    </row>
    <row r="3" spans="1:32" ht="21" x14ac:dyDescent="0.5">
      <c r="A3" s="46" t="s">
        <v>41</v>
      </c>
      <c r="B3" s="46"/>
      <c r="C3" s="49" t="s">
        <v>48</v>
      </c>
      <c r="D3" s="46"/>
      <c r="E3" s="115"/>
      <c r="F3" s="46"/>
      <c r="G3" s="46"/>
      <c r="H3" s="46"/>
      <c r="I3" s="46"/>
      <c r="J3" s="46"/>
      <c r="L3" s="44" t="s">
        <v>45</v>
      </c>
      <c r="M3" s="44"/>
      <c r="N3" s="50" t="s">
        <v>49</v>
      </c>
      <c r="O3" s="44"/>
      <c r="P3" s="116"/>
      <c r="Q3" s="44"/>
      <c r="R3" s="44"/>
      <c r="S3" s="44"/>
      <c r="T3" s="44"/>
      <c r="U3" s="44"/>
      <c r="W3" s="47" t="s">
        <v>45</v>
      </c>
      <c r="X3" s="47"/>
      <c r="Y3" s="51" t="s">
        <v>50</v>
      </c>
      <c r="Z3" s="47"/>
      <c r="AA3" s="100"/>
      <c r="AB3" s="47"/>
      <c r="AC3" s="47"/>
      <c r="AD3" s="47"/>
      <c r="AE3" s="47"/>
      <c r="AF3" s="47"/>
    </row>
    <row r="4" spans="1:32" x14ac:dyDescent="0.35">
      <c r="A4" s="46"/>
      <c r="B4" s="46"/>
      <c r="C4" s="46"/>
      <c r="D4" s="46"/>
      <c r="E4" s="115"/>
      <c r="F4" s="46"/>
      <c r="G4" s="46"/>
      <c r="H4" s="46"/>
      <c r="I4" s="46"/>
      <c r="J4" s="46"/>
      <c r="L4" s="44"/>
      <c r="M4" s="44"/>
      <c r="N4" s="44"/>
      <c r="O4" s="44"/>
      <c r="P4" s="116"/>
      <c r="Q4" s="44"/>
      <c r="R4" s="44"/>
      <c r="S4" s="44"/>
      <c r="T4" s="44"/>
      <c r="U4" s="44"/>
      <c r="W4" s="47"/>
      <c r="X4" s="47"/>
      <c r="Y4" s="47"/>
      <c r="Z4" s="47"/>
      <c r="AA4" s="100"/>
      <c r="AB4" s="47"/>
      <c r="AC4" s="47"/>
      <c r="AD4" s="47"/>
      <c r="AE4" s="47"/>
      <c r="AF4" s="47"/>
    </row>
    <row r="5" spans="1:32" x14ac:dyDescent="0.35">
      <c r="A5" s="46" t="s">
        <v>42</v>
      </c>
      <c r="B5" s="46"/>
      <c r="C5" s="46"/>
      <c r="D5" s="46"/>
      <c r="E5" s="115"/>
      <c r="F5" s="46"/>
      <c r="G5" s="46"/>
      <c r="H5" s="46"/>
      <c r="I5" s="46"/>
      <c r="J5" s="46"/>
      <c r="L5" s="44" t="s">
        <v>42</v>
      </c>
      <c r="M5" s="44"/>
      <c r="N5" s="44"/>
      <c r="O5" s="44"/>
      <c r="P5" s="116"/>
      <c r="Q5" s="44"/>
      <c r="R5" s="44"/>
      <c r="S5" s="44"/>
      <c r="T5" s="44"/>
      <c r="U5" s="44"/>
      <c r="W5" s="47" t="s">
        <v>42</v>
      </c>
      <c r="X5" s="47"/>
      <c r="Y5" s="47"/>
      <c r="Z5" s="47"/>
      <c r="AA5" s="100"/>
      <c r="AB5" s="47"/>
      <c r="AC5" s="47"/>
      <c r="AD5" s="47"/>
      <c r="AE5" s="47"/>
      <c r="AF5" s="47"/>
    </row>
    <row r="6" spans="1:32" x14ac:dyDescent="0.35">
      <c r="A6" s="21" t="s">
        <v>29</v>
      </c>
      <c r="B6" s="21" t="s">
        <v>53</v>
      </c>
      <c r="C6" s="21" t="s">
        <v>54</v>
      </c>
      <c r="D6" s="21" t="s">
        <v>55</v>
      </c>
      <c r="E6" s="101" t="s">
        <v>43</v>
      </c>
      <c r="F6" s="21" t="s">
        <v>44</v>
      </c>
      <c r="G6" s="64" t="s">
        <v>22</v>
      </c>
      <c r="H6" s="64"/>
      <c r="I6" s="64"/>
      <c r="J6" s="64" t="s">
        <v>71</v>
      </c>
      <c r="L6" s="21" t="s">
        <v>29</v>
      </c>
      <c r="M6" s="21" t="s">
        <v>53</v>
      </c>
      <c r="N6" s="21" t="s">
        <v>54</v>
      </c>
      <c r="O6" s="21" t="s">
        <v>55</v>
      </c>
      <c r="P6" s="101" t="s">
        <v>43</v>
      </c>
      <c r="Q6" s="21" t="s">
        <v>44</v>
      </c>
      <c r="R6" s="64" t="s">
        <v>22</v>
      </c>
      <c r="S6" s="64"/>
      <c r="T6" s="64"/>
      <c r="U6" s="64" t="s">
        <v>71</v>
      </c>
      <c r="W6" s="21" t="s">
        <v>29</v>
      </c>
      <c r="X6" s="21" t="s">
        <v>53</v>
      </c>
      <c r="Y6" s="21" t="s">
        <v>54</v>
      </c>
      <c r="Z6" s="21" t="s">
        <v>55</v>
      </c>
      <c r="AA6" s="101" t="s">
        <v>43</v>
      </c>
      <c r="AB6" s="21" t="s">
        <v>44</v>
      </c>
      <c r="AC6" s="64" t="s">
        <v>22</v>
      </c>
      <c r="AD6" s="64"/>
      <c r="AE6" s="64"/>
      <c r="AF6" s="64" t="s">
        <v>71</v>
      </c>
    </row>
    <row r="7" spans="1:32" x14ac:dyDescent="0.35">
      <c r="A7" s="45">
        <v>685</v>
      </c>
      <c r="B7" s="21" t="str">
        <f>_xlfn.XLOOKUP(A7,Admin!$A$2:$A$601,Admin!$C$2:$C$601,"",0)</f>
        <v>U15G WAC</v>
      </c>
      <c r="C7" s="21" t="str">
        <f>_xlfn.XLOOKUP(A7,Admin!$A$2:$A$601,Admin!$D$2:$D$601,"",0)</f>
        <v xml:space="preserve">Nicola </v>
      </c>
      <c r="D7" s="21" t="str">
        <f>_xlfn.XLOOKUP(A7,Admin!$A$2:$A$601,Admin!$E$2:$E$601,"",0)</f>
        <v xml:space="preserve">Minina </v>
      </c>
      <c r="E7" s="83">
        <v>23.8</v>
      </c>
      <c r="F7" s="21">
        <f t="shared" ref="F7:F50" si="0">IFERROR(RANK(E7,E$7:E$50,1),"")</f>
        <v>1</v>
      </c>
      <c r="G7" t="str">
        <f>_xlfn.XLOOKUP(A7,Admin!$A$2:$A$601,Admin!$F$2:$F$601,"",0)</f>
        <v>WAC</v>
      </c>
      <c r="H7">
        <f>COUNTIF(G$7:G7,G7)</f>
        <v>1</v>
      </c>
      <c r="I7">
        <f>IF(E7=0,"",IF(H7&lt;3,COUNTIF(H$7:H7,"&lt;3"),0))</f>
        <v>1</v>
      </c>
      <c r="J7">
        <f t="shared" ref="J7:J50" si="1">IFERROR(IF(I7&gt;0,VLOOKUP(MIN(F7,I7),scoretb,2,FALSE),""),"")</f>
        <v>12</v>
      </c>
      <c r="L7" s="45">
        <v>684</v>
      </c>
      <c r="M7" s="21" t="str">
        <f>_xlfn.XLOOKUP(L7,Admin!$A$2:$A$601,Admin!$C$2:$C$601,"",0)</f>
        <v>U15G WAC</v>
      </c>
      <c r="N7" s="21" t="str">
        <f>_xlfn.XLOOKUP(L7,Admin!$A$2:$A$601,Admin!$D$2:$D$601,"",0)</f>
        <v>Rosie</v>
      </c>
      <c r="O7" s="21" t="str">
        <f>_xlfn.XLOOKUP(L7,Admin!$A$2:$A$601,Admin!$E$2:$E$601,"",0)</f>
        <v>Gollings</v>
      </c>
      <c r="P7" s="83">
        <v>48.1</v>
      </c>
      <c r="Q7" s="21">
        <f t="shared" ref="Q7:Q50" si="2">IFERROR(RANK(P7,P$7:P$50,1),"")</f>
        <v>1</v>
      </c>
      <c r="R7" t="str">
        <f>_xlfn.XLOOKUP(L7,Admin!$A$2:$A$601,Admin!$F$2:$F$601,"",0)</f>
        <v>WAC</v>
      </c>
      <c r="S7">
        <f>COUNTIF(R$7:R7,R7)</f>
        <v>1</v>
      </c>
      <c r="T7">
        <f>IF(P7=0,"",IF(S7&lt;3,COUNTIF(S$7:S7,"&lt;3"),0))</f>
        <v>1</v>
      </c>
      <c r="U7">
        <f t="shared" ref="U7:U50" si="3">IFERROR(IF(T7&gt;0,VLOOKUP(MIN(Q7,T7),scoretb,2,FALSE),""),"")</f>
        <v>12</v>
      </c>
      <c r="W7" s="45">
        <v>684</v>
      </c>
      <c r="X7" s="21" t="str">
        <f>_xlfn.XLOOKUP(W7,Admin!$A$2:$A$601,Admin!$C$2:$C$601,"",0)</f>
        <v>U15G WAC</v>
      </c>
      <c r="Y7" s="21" t="str">
        <f>_xlfn.XLOOKUP(W7,Admin!$A$2:$A$601,Admin!$D$2:$D$601,"",0)</f>
        <v>Rosie</v>
      </c>
      <c r="Z7" s="21" t="str">
        <f>_xlfn.XLOOKUP(W7,Admin!$A$2:$A$601,Admin!$E$2:$E$601,"",0)</f>
        <v>Gollings</v>
      </c>
      <c r="AA7" s="83">
        <v>79.599999999999994</v>
      </c>
      <c r="AB7" s="21">
        <f t="shared" ref="AB7:AB50" si="4">IFERROR(RANK(AA7,AA$7:AA$50,1),"")</f>
        <v>1</v>
      </c>
      <c r="AC7" t="str">
        <f>_xlfn.XLOOKUP(W7,Admin!$A$2:$A$601,Admin!$F$2:$F$601,"",0)</f>
        <v>WAC</v>
      </c>
      <c r="AD7">
        <f>COUNTIF(AC$7:AC7,AC7)</f>
        <v>1</v>
      </c>
      <c r="AE7">
        <f>IF(AA7=0,"",IF(AD7&lt;3,COUNTIF(AD$7:AD7,"&lt;3"),0))</f>
        <v>1</v>
      </c>
      <c r="AF7">
        <f t="shared" ref="AF7:AF50" si="5">IFERROR(IF(AE7&gt;0,VLOOKUP(MIN(AB7,AE7),scoretb,2,FALSE),""),"")</f>
        <v>12</v>
      </c>
    </row>
    <row r="8" spans="1:32" x14ac:dyDescent="0.35">
      <c r="A8" s="45">
        <v>487</v>
      </c>
      <c r="B8" s="21" t="str">
        <f>_xlfn.XLOOKUP(A8,Admin!$A$2:$A$601,Admin!$C$2:$C$601,"",0)</f>
        <v>U15G PR</v>
      </c>
      <c r="C8" s="21" t="str">
        <f>_xlfn.XLOOKUP(A8,Admin!$A$2:$A$601,Admin!$D$2:$D$601,"",0)</f>
        <v>Chloe</v>
      </c>
      <c r="D8" s="21" t="str">
        <f>_xlfn.XLOOKUP(A8,Admin!$A$2:$A$601,Admin!$E$2:$E$601,"",0)</f>
        <v>Lever</v>
      </c>
      <c r="E8" s="83">
        <v>24.3</v>
      </c>
      <c r="F8" s="21">
        <f t="shared" si="0"/>
        <v>2</v>
      </c>
      <c r="G8" t="str">
        <f>_xlfn.XLOOKUP(A8,Admin!$A$2:$A$601,Admin!$F$2:$F$601,"",0)</f>
        <v>PR</v>
      </c>
      <c r="H8">
        <f>COUNTIF(G$7:G8,G8)</f>
        <v>1</v>
      </c>
      <c r="I8">
        <f>IF(E8=0,"",IF(H8&lt;3,COUNTIF(H$7:H8,"&lt;3"),0))</f>
        <v>2</v>
      </c>
      <c r="J8">
        <f t="shared" si="1"/>
        <v>11</v>
      </c>
      <c r="L8" s="45">
        <v>489</v>
      </c>
      <c r="M8" s="21" t="str">
        <f>_xlfn.XLOOKUP(L8,Admin!$A$2:$A$601,Admin!$C$2:$C$601,"",0)</f>
        <v>U15G PR</v>
      </c>
      <c r="N8" s="21" t="str">
        <f>_xlfn.XLOOKUP(L8,Admin!$A$2:$A$601,Admin!$D$2:$D$601,"",0)</f>
        <v>Erin</v>
      </c>
      <c r="O8" s="21" t="str">
        <f>_xlfn.XLOOKUP(L8,Admin!$A$2:$A$601,Admin!$E$2:$E$601,"",0)</f>
        <v>Syme</v>
      </c>
      <c r="P8" s="83">
        <v>51.5</v>
      </c>
      <c r="Q8" s="21">
        <f t="shared" si="2"/>
        <v>2</v>
      </c>
      <c r="R8" t="str">
        <f>_xlfn.XLOOKUP(L8,Admin!$A$2:$A$601,Admin!$F$2:$F$601,"",0)</f>
        <v>PR</v>
      </c>
      <c r="S8">
        <f>COUNTIF(R$7:R8,R8)</f>
        <v>1</v>
      </c>
      <c r="T8">
        <f>IF(P8=0,"",IF(S8&lt;3,COUNTIF(S$7:S8,"&lt;3"),0))</f>
        <v>2</v>
      </c>
      <c r="U8">
        <f t="shared" si="3"/>
        <v>11</v>
      </c>
      <c r="W8" s="45"/>
      <c r="X8" s="21" t="str">
        <f>_xlfn.XLOOKUP(W8,Admin!$A$2:$A$601,Admin!$C$2:$C$601,"",0)</f>
        <v/>
      </c>
      <c r="Y8" s="21" t="str">
        <f>_xlfn.XLOOKUP(W8,Admin!$A$2:$A$601,Admin!$D$2:$D$601,"",0)</f>
        <v/>
      </c>
      <c r="Z8" s="21" t="str">
        <f>_xlfn.XLOOKUP(W8,Admin!$A$2:$A$601,Admin!$E$2:$E$601,"",0)</f>
        <v/>
      </c>
      <c r="AA8" s="83"/>
      <c r="AB8" s="21" t="str">
        <f t="shared" si="4"/>
        <v/>
      </c>
      <c r="AC8" t="str">
        <f>_xlfn.XLOOKUP(W8,Admin!$A$2:$A$601,Admin!$F$2:$F$601,"",0)</f>
        <v/>
      </c>
      <c r="AD8">
        <f>COUNTIF(AC$7:AC8,AC8)</f>
        <v>1</v>
      </c>
      <c r="AE8" t="str">
        <f>IF(AA8=0,"",IF(AD8&lt;3,COUNTIF(AD$7:AD8,"&lt;3"),0))</f>
        <v/>
      </c>
      <c r="AF8" t="str">
        <f t="shared" si="5"/>
        <v/>
      </c>
    </row>
    <row r="9" spans="1:32" x14ac:dyDescent="0.35">
      <c r="A9" s="45">
        <v>491</v>
      </c>
      <c r="B9" s="21" t="str">
        <f>_xlfn.XLOOKUP(A9,Admin!$A$2:$A$601,Admin!$C$2:$C$601,"",0)</f>
        <v>U15G PR</v>
      </c>
      <c r="C9" s="21" t="str">
        <f>_xlfn.XLOOKUP(A9,Admin!$A$2:$A$601,Admin!$D$2:$D$601,"",0)</f>
        <v>Llana</v>
      </c>
      <c r="D9" s="21" t="str">
        <f>_xlfn.XLOOKUP(A9,Admin!$A$2:$A$601,Admin!$E$2:$E$601,"",0)</f>
        <v>Heppenstall</v>
      </c>
      <c r="E9" s="83">
        <v>24.3</v>
      </c>
      <c r="F9" s="21">
        <f t="shared" si="0"/>
        <v>2</v>
      </c>
      <c r="G9" t="str">
        <f>_xlfn.XLOOKUP(A9,Admin!$A$2:$A$601,Admin!$F$2:$F$601,"",0)</f>
        <v>PR</v>
      </c>
      <c r="H9">
        <f>COUNTIF(G$7:G9,G9)</f>
        <v>2</v>
      </c>
      <c r="I9">
        <f>IF(E9=0,"",IF(H9&lt;3,COUNTIF(H$7:H9,"&lt;3"),0))</f>
        <v>3</v>
      </c>
      <c r="J9">
        <f t="shared" si="1"/>
        <v>11</v>
      </c>
      <c r="L9" s="45">
        <v>459</v>
      </c>
      <c r="M9" s="21" t="str">
        <f>_xlfn.XLOOKUP(L9,Admin!$A$2:$A$601,Admin!$C$2:$C$601,"",0)</f>
        <v>U15G PR</v>
      </c>
      <c r="N9" s="21" t="str">
        <f>_xlfn.XLOOKUP(L9,Admin!$A$2:$A$601,Admin!$D$2:$D$601,"",0)</f>
        <v>Ebunoluwa</v>
      </c>
      <c r="O9" s="21" t="str">
        <f>_xlfn.XLOOKUP(L9,Admin!$A$2:$A$601,Admin!$E$2:$E$601,"",0)</f>
        <v>Sobola</v>
      </c>
      <c r="P9" s="83">
        <v>52.9</v>
      </c>
      <c r="Q9" s="21">
        <f t="shared" si="2"/>
        <v>3</v>
      </c>
      <c r="R9" t="str">
        <f>_xlfn.XLOOKUP(L9,Admin!$A$2:$A$601,Admin!$F$2:$F$601,"",0)</f>
        <v>PR</v>
      </c>
      <c r="S9">
        <f>COUNTIF(R$7:R9,R9)</f>
        <v>2</v>
      </c>
      <c r="T9">
        <f>IF(P9=0,"",IF(S9&lt;3,COUNTIF(S$7:S9,"&lt;3"),0))</f>
        <v>3</v>
      </c>
      <c r="U9">
        <f t="shared" si="3"/>
        <v>10</v>
      </c>
      <c r="W9" s="45"/>
      <c r="X9" s="21" t="str">
        <f>_xlfn.XLOOKUP(W9,Admin!$A$2:$A$601,Admin!$C$2:$C$601,"",0)</f>
        <v/>
      </c>
      <c r="Y9" s="21" t="str">
        <f>_xlfn.XLOOKUP(W9,Admin!$A$2:$A$601,Admin!$D$2:$D$601,"",0)</f>
        <v/>
      </c>
      <c r="Z9" s="21" t="str">
        <f>_xlfn.XLOOKUP(W9,Admin!$A$2:$A$601,Admin!$E$2:$E$601,"",0)</f>
        <v/>
      </c>
      <c r="AA9" s="83"/>
      <c r="AB9" s="21" t="str">
        <f t="shared" si="4"/>
        <v/>
      </c>
      <c r="AC9" t="str">
        <f>_xlfn.XLOOKUP(W9,Admin!$A$2:$A$601,Admin!$F$2:$F$601,"",0)</f>
        <v/>
      </c>
      <c r="AD9">
        <f>COUNTIF(AC$7:AC9,AC9)</f>
        <v>2</v>
      </c>
      <c r="AE9" t="str">
        <f>IF(AA9=0,"",IF(AD9&lt;3,COUNTIF(AD$7:AD9,"&lt;3"),0))</f>
        <v/>
      </c>
      <c r="AF9" t="str">
        <f t="shared" si="5"/>
        <v/>
      </c>
    </row>
    <row r="10" spans="1:32" x14ac:dyDescent="0.35">
      <c r="A10" s="45"/>
      <c r="B10" s="21" t="str">
        <f>_xlfn.XLOOKUP(A10,Admin!$A$2:$A$601,Admin!$C$2:$C$601,"",0)</f>
        <v/>
      </c>
      <c r="C10" s="21" t="str">
        <f>_xlfn.XLOOKUP(A10,Admin!$A$2:$A$601,Admin!$D$2:$D$601,"",0)</f>
        <v/>
      </c>
      <c r="D10" s="21" t="str">
        <f>_xlfn.XLOOKUP(A10,Admin!$A$2:$A$601,Admin!$E$2:$E$601,"",0)</f>
        <v/>
      </c>
      <c r="E10" s="83"/>
      <c r="F10" s="21" t="str">
        <f t="shared" si="0"/>
        <v/>
      </c>
      <c r="G10" t="str">
        <f>_xlfn.XLOOKUP(A10,Admin!$A$2:$A$601,Admin!$F$2:$F$601,"",0)</f>
        <v/>
      </c>
      <c r="H10">
        <f>COUNTIF(G$7:G10,G10)</f>
        <v>1</v>
      </c>
      <c r="I10" t="str">
        <f>IF(E10=0,"",IF(H10&lt;3,COUNTIF(H$7:H10,"&lt;3"),0))</f>
        <v/>
      </c>
      <c r="J10" t="str">
        <f t="shared" si="1"/>
        <v/>
      </c>
      <c r="L10" s="45">
        <v>487</v>
      </c>
      <c r="M10" s="21" t="str">
        <f>_xlfn.XLOOKUP(L10,Admin!$A$2:$A$601,Admin!$C$2:$C$601,"",0)</f>
        <v>U15G PR</v>
      </c>
      <c r="N10" s="21" t="str">
        <f>_xlfn.XLOOKUP(L10,Admin!$A$2:$A$601,Admin!$D$2:$D$601,"",0)</f>
        <v>Chloe</v>
      </c>
      <c r="O10" s="21" t="str">
        <f>_xlfn.XLOOKUP(L10,Admin!$A$2:$A$601,Admin!$E$2:$E$601,"",0)</f>
        <v>Lever</v>
      </c>
      <c r="P10" s="83">
        <v>58.1</v>
      </c>
      <c r="Q10" s="21">
        <f t="shared" si="2"/>
        <v>4</v>
      </c>
      <c r="R10" t="str">
        <f>_xlfn.XLOOKUP(L10,Admin!$A$2:$A$601,Admin!$F$2:$F$601,"",0)</f>
        <v>PR</v>
      </c>
      <c r="S10">
        <f>COUNTIF(R$7:R10,R10)</f>
        <v>3</v>
      </c>
      <c r="T10">
        <f>IF(P10=0,"",IF(S10&lt;3,COUNTIF(S$7:S10,"&lt;3"),0))</f>
        <v>0</v>
      </c>
      <c r="U10" t="str">
        <f t="shared" si="3"/>
        <v/>
      </c>
      <c r="W10" s="45"/>
      <c r="X10" s="21" t="str">
        <f>_xlfn.XLOOKUP(W10,Admin!$A$2:$A$601,Admin!$C$2:$C$601,"",0)</f>
        <v/>
      </c>
      <c r="Y10" s="21" t="str">
        <f>_xlfn.XLOOKUP(W10,Admin!$A$2:$A$601,Admin!$D$2:$D$601,"",0)</f>
        <v/>
      </c>
      <c r="Z10" s="21" t="str">
        <f>_xlfn.XLOOKUP(W10,Admin!$A$2:$A$601,Admin!$E$2:$E$601,"",0)</f>
        <v/>
      </c>
      <c r="AA10" s="83"/>
      <c r="AB10" s="21" t="str">
        <f t="shared" si="4"/>
        <v/>
      </c>
      <c r="AC10" t="str">
        <f>_xlfn.XLOOKUP(W10,Admin!$A$2:$A$601,Admin!$F$2:$F$601,"",0)</f>
        <v/>
      </c>
      <c r="AD10">
        <f>COUNTIF(AC$7:AC10,AC10)</f>
        <v>3</v>
      </c>
      <c r="AE10" t="str">
        <f>IF(AA10=0,"",IF(AD10&lt;3,COUNTIF(AD$7:AD10,"&lt;3"),0))</f>
        <v/>
      </c>
      <c r="AF10" t="str">
        <f t="shared" si="5"/>
        <v/>
      </c>
    </row>
    <row r="11" spans="1:32" x14ac:dyDescent="0.35">
      <c r="A11" s="45"/>
      <c r="B11" s="21" t="str">
        <f>_xlfn.XLOOKUP(A11,Admin!$A$2:$A$601,Admin!$C$2:$C$601,"",0)</f>
        <v/>
      </c>
      <c r="C11" s="21" t="str">
        <f>_xlfn.XLOOKUP(A11,Admin!$A$2:$A$601,Admin!$D$2:$D$601,"",0)</f>
        <v/>
      </c>
      <c r="D11" s="21" t="str">
        <f>_xlfn.XLOOKUP(A11,Admin!$A$2:$A$601,Admin!$E$2:$E$601,"",0)</f>
        <v/>
      </c>
      <c r="E11" s="83"/>
      <c r="F11" s="21" t="str">
        <f t="shared" si="0"/>
        <v/>
      </c>
      <c r="G11" t="str">
        <f>_xlfn.XLOOKUP(A11,Admin!$A$2:$A$601,Admin!$F$2:$F$601,"",0)</f>
        <v/>
      </c>
      <c r="H11">
        <f>COUNTIF(G$7:G11,G11)</f>
        <v>2</v>
      </c>
      <c r="I11" t="str">
        <f>IF(E11=0,"",IF(H11&lt;3,COUNTIF(H$7:H11,"&lt;3"),0))</f>
        <v/>
      </c>
      <c r="J11" t="str">
        <f t="shared" si="1"/>
        <v/>
      </c>
      <c r="L11" s="45"/>
      <c r="M11" s="21" t="str">
        <f>_xlfn.XLOOKUP(L11,Admin!$A$2:$A$601,Admin!$C$2:$C$601,"",0)</f>
        <v/>
      </c>
      <c r="N11" s="21" t="str">
        <f>_xlfn.XLOOKUP(L11,Admin!$A$2:$A$601,Admin!$D$2:$D$601,"",0)</f>
        <v/>
      </c>
      <c r="O11" s="21" t="str">
        <f>_xlfn.XLOOKUP(L11,Admin!$A$2:$A$601,Admin!$E$2:$E$601,"",0)</f>
        <v/>
      </c>
      <c r="P11" s="83"/>
      <c r="Q11" s="21" t="str">
        <f t="shared" si="2"/>
        <v/>
      </c>
      <c r="R11" t="str">
        <f>_xlfn.XLOOKUP(L11,Admin!$A$2:$A$601,Admin!$F$2:$F$601,"",0)</f>
        <v/>
      </c>
      <c r="S11">
        <f>COUNTIF(R$7:R11,R11)</f>
        <v>1</v>
      </c>
      <c r="T11" t="str">
        <f>IF(P11=0,"",IF(S11&lt;3,COUNTIF(S$7:S11,"&lt;3"),0))</f>
        <v/>
      </c>
      <c r="U11" t="str">
        <f t="shared" si="3"/>
        <v/>
      </c>
      <c r="W11" s="45"/>
      <c r="X11" s="21" t="str">
        <f>_xlfn.XLOOKUP(W11,Admin!$A$2:$A$601,Admin!$C$2:$C$601,"",0)</f>
        <v/>
      </c>
      <c r="Y11" s="21" t="str">
        <f>_xlfn.XLOOKUP(W11,Admin!$A$2:$A$601,Admin!$D$2:$D$601,"",0)</f>
        <v/>
      </c>
      <c r="Z11" s="21" t="str">
        <f>_xlfn.XLOOKUP(W11,Admin!$A$2:$A$601,Admin!$E$2:$E$601,"",0)</f>
        <v/>
      </c>
      <c r="AA11" s="83"/>
      <c r="AB11" s="21" t="str">
        <f t="shared" si="4"/>
        <v/>
      </c>
      <c r="AC11" t="str">
        <f>_xlfn.XLOOKUP(W11,Admin!$A$2:$A$601,Admin!$F$2:$F$601,"",0)</f>
        <v/>
      </c>
      <c r="AD11">
        <f>COUNTIF(AC$7:AC11,AC11)</f>
        <v>4</v>
      </c>
      <c r="AE11" t="str">
        <f>IF(AA11=0,"",IF(AD11&lt;3,COUNTIF(AD$7:AD11,"&lt;3"),0))</f>
        <v/>
      </c>
      <c r="AF11" t="str">
        <f t="shared" si="5"/>
        <v/>
      </c>
    </row>
    <row r="12" spans="1:32" x14ac:dyDescent="0.35">
      <c r="A12" s="45"/>
      <c r="B12" s="21" t="str">
        <f>_xlfn.XLOOKUP(A12,Admin!$A$2:$A$601,Admin!$C$2:$C$601,"",0)</f>
        <v/>
      </c>
      <c r="C12" s="21" t="str">
        <f>_xlfn.XLOOKUP(A12,Admin!$A$2:$A$601,Admin!$D$2:$D$601,"",0)</f>
        <v/>
      </c>
      <c r="D12" s="21" t="str">
        <f>_xlfn.XLOOKUP(A12,Admin!$A$2:$A$601,Admin!$E$2:$E$601,"",0)</f>
        <v/>
      </c>
      <c r="E12" s="83"/>
      <c r="F12" s="21" t="str">
        <f t="shared" si="0"/>
        <v/>
      </c>
      <c r="G12" t="str">
        <f>_xlfn.XLOOKUP(A12,Admin!$A$2:$A$601,Admin!$F$2:$F$601,"",0)</f>
        <v/>
      </c>
      <c r="H12">
        <f>COUNTIF(G$7:G12,G12)</f>
        <v>3</v>
      </c>
      <c r="I12" t="str">
        <f>IF(E12=0,"",IF(H12&lt;3,COUNTIF(H$7:H12,"&lt;3"),0))</f>
        <v/>
      </c>
      <c r="J12" t="str">
        <f t="shared" si="1"/>
        <v/>
      </c>
      <c r="L12" s="45"/>
      <c r="M12" s="21" t="str">
        <f>_xlfn.XLOOKUP(L12,Admin!$A$2:$A$601,Admin!$C$2:$C$601,"",0)</f>
        <v/>
      </c>
      <c r="N12" s="21" t="str">
        <f>_xlfn.XLOOKUP(L12,Admin!$A$2:$A$601,Admin!$D$2:$D$601,"",0)</f>
        <v/>
      </c>
      <c r="O12" s="21" t="str">
        <f>_xlfn.XLOOKUP(L12,Admin!$A$2:$A$601,Admin!$E$2:$E$601,"",0)</f>
        <v/>
      </c>
      <c r="P12" s="83"/>
      <c r="Q12" s="21" t="str">
        <f t="shared" si="2"/>
        <v/>
      </c>
      <c r="R12" t="str">
        <f>_xlfn.XLOOKUP(L12,Admin!$A$2:$A$601,Admin!$F$2:$F$601,"",0)</f>
        <v/>
      </c>
      <c r="S12">
        <f>COUNTIF(R$7:R12,R12)</f>
        <v>2</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83"/>
      <c r="AB12" s="21" t="str">
        <f t="shared" si="4"/>
        <v/>
      </c>
      <c r="AC12" t="str">
        <f>_xlfn.XLOOKUP(W12,Admin!$A$2:$A$601,Admin!$F$2:$F$601,"",0)</f>
        <v/>
      </c>
      <c r="AD12">
        <f>COUNTIF(AC$7:AC12,AC12)</f>
        <v>5</v>
      </c>
      <c r="AE12" t="str">
        <f>IF(AA12=0,"",IF(AD12&lt;3,COUNTIF(AD$7:AD12,"&lt;3"),0))</f>
        <v/>
      </c>
      <c r="AF12" t="str">
        <f t="shared" si="5"/>
        <v/>
      </c>
    </row>
    <row r="13" spans="1:32" x14ac:dyDescent="0.35">
      <c r="A13" s="45"/>
      <c r="B13" s="21" t="str">
        <f>_xlfn.XLOOKUP(A13,Admin!$A$2:$A$601,Admin!$C$2:$C$601,"",0)</f>
        <v/>
      </c>
      <c r="C13" s="21" t="str">
        <f>_xlfn.XLOOKUP(A13,Admin!$A$2:$A$601,Admin!$D$2:$D$601,"",0)</f>
        <v/>
      </c>
      <c r="D13" s="21" t="str">
        <f>_xlfn.XLOOKUP(A13,Admin!$A$2:$A$601,Admin!$E$2:$E$601,"",0)</f>
        <v/>
      </c>
      <c r="E13" s="83"/>
      <c r="F13" s="21" t="str">
        <f t="shared" si="0"/>
        <v/>
      </c>
      <c r="G13" t="str">
        <f>_xlfn.XLOOKUP(A13,Admin!$A$2:$A$601,Admin!$F$2:$F$601,"",0)</f>
        <v/>
      </c>
      <c r="H13">
        <f>COUNTIF(G$7:G13,G13)</f>
        <v>4</v>
      </c>
      <c r="I13" t="str">
        <f>IF(E13=0,"",IF(H13&lt;3,COUNTIF(H$7:H13,"&lt;3"),0))</f>
        <v/>
      </c>
      <c r="J13" t="str">
        <f t="shared" si="1"/>
        <v/>
      </c>
      <c r="L13" s="45"/>
      <c r="M13" s="21" t="str">
        <f>_xlfn.XLOOKUP(L13,Admin!$A$2:$A$601,Admin!$C$2:$C$601,"",0)</f>
        <v/>
      </c>
      <c r="N13" s="21" t="str">
        <f>_xlfn.XLOOKUP(L13,Admin!$A$2:$A$601,Admin!$D$2:$D$601,"",0)</f>
        <v/>
      </c>
      <c r="O13" s="21" t="str">
        <f>_xlfn.XLOOKUP(L13,Admin!$A$2:$A$601,Admin!$E$2:$E$601,"",0)</f>
        <v/>
      </c>
      <c r="P13" s="83"/>
      <c r="Q13" s="21" t="str">
        <f t="shared" si="2"/>
        <v/>
      </c>
      <c r="R13" t="str">
        <f>_xlfn.XLOOKUP(L13,Admin!$A$2:$A$601,Admin!$F$2:$F$601,"",0)</f>
        <v/>
      </c>
      <c r="S13">
        <f>COUNTIF(R$7:R13,R13)</f>
        <v>3</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83"/>
      <c r="AB13" s="21" t="str">
        <f t="shared" si="4"/>
        <v/>
      </c>
      <c r="AC13" t="str">
        <f>_xlfn.XLOOKUP(W13,Admin!$A$2:$A$601,Admin!$F$2:$F$601,"",0)</f>
        <v/>
      </c>
      <c r="AD13">
        <f>COUNTIF(AC$7:AC13,AC13)</f>
        <v>6</v>
      </c>
      <c r="AE13" t="str">
        <f>IF(AA13=0,"",IF(AD13&lt;3,COUNTIF(AD$7:AD13,"&lt;3"),0))</f>
        <v/>
      </c>
      <c r="AF13" t="str">
        <f t="shared" si="5"/>
        <v/>
      </c>
    </row>
    <row r="14" spans="1:32" x14ac:dyDescent="0.35">
      <c r="A14" s="45"/>
      <c r="B14" s="21" t="str">
        <f>_xlfn.XLOOKUP(A14,Admin!$A$2:$A$601,Admin!$C$2:$C$601,"",0)</f>
        <v/>
      </c>
      <c r="C14" s="21" t="str">
        <f>_xlfn.XLOOKUP(A14,Admin!$A$2:$A$601,Admin!$D$2:$D$601,"",0)</f>
        <v/>
      </c>
      <c r="D14" s="21" t="str">
        <f>_xlfn.XLOOKUP(A14,Admin!$A$2:$A$601,Admin!$E$2:$E$601,"",0)</f>
        <v/>
      </c>
      <c r="E14" s="83"/>
      <c r="F14" s="21" t="str">
        <f t="shared" si="0"/>
        <v/>
      </c>
      <c r="G14" t="str">
        <f>_xlfn.XLOOKUP(A14,Admin!$A$2:$A$601,Admin!$F$2:$F$601,"",0)</f>
        <v/>
      </c>
      <c r="H14">
        <f>COUNTIF(G$7:G14,G14)</f>
        <v>5</v>
      </c>
      <c r="I14" t="str">
        <f>IF(E14=0,"",IF(H14&lt;3,COUNTIF(H$7:H14,"&lt;3"),0))</f>
        <v/>
      </c>
      <c r="J14" t="str">
        <f t="shared" si="1"/>
        <v/>
      </c>
      <c r="L14" s="45"/>
      <c r="M14" s="21" t="str">
        <f>_xlfn.XLOOKUP(L14,Admin!$A$2:$A$601,Admin!$C$2:$C$601,"",0)</f>
        <v/>
      </c>
      <c r="N14" s="21" t="str">
        <f>_xlfn.XLOOKUP(L14,Admin!$A$2:$A$601,Admin!$D$2:$D$601,"",0)</f>
        <v/>
      </c>
      <c r="O14" s="21" t="str">
        <f>_xlfn.XLOOKUP(L14,Admin!$A$2:$A$601,Admin!$E$2:$E$601,"",0)</f>
        <v/>
      </c>
      <c r="P14" s="83"/>
      <c r="Q14" s="21" t="str">
        <f t="shared" si="2"/>
        <v/>
      </c>
      <c r="R14" t="str">
        <f>_xlfn.XLOOKUP(L14,Admin!$A$2:$A$601,Admin!$F$2:$F$601,"",0)</f>
        <v/>
      </c>
      <c r="S14">
        <f>COUNTIF(R$7:R14,R14)</f>
        <v>4</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83"/>
      <c r="AB14" s="21" t="str">
        <f t="shared" si="4"/>
        <v/>
      </c>
      <c r="AC14" t="str">
        <f>_xlfn.XLOOKUP(W14,Admin!$A$2:$A$601,Admin!$F$2:$F$601,"",0)</f>
        <v/>
      </c>
      <c r="AD14">
        <f>COUNTIF(AC$7:AC14,AC14)</f>
        <v>7</v>
      </c>
      <c r="AE14" t="str">
        <f>IF(AA14=0,"",IF(AD14&lt;3,COUNTIF(AD$7:AD14,"&lt;3"),0))</f>
        <v/>
      </c>
      <c r="AF14" t="str">
        <f t="shared" si="5"/>
        <v/>
      </c>
    </row>
    <row r="15" spans="1:32" x14ac:dyDescent="0.35">
      <c r="A15" s="45"/>
      <c r="B15" s="21" t="str">
        <f>_xlfn.XLOOKUP(A15,Admin!$A$2:$A$601,Admin!$C$2:$C$601,"",0)</f>
        <v/>
      </c>
      <c r="C15" s="21" t="str">
        <f>_xlfn.XLOOKUP(A15,Admin!$A$2:$A$601,Admin!$D$2:$D$601,"",0)</f>
        <v/>
      </c>
      <c r="D15" s="21" t="str">
        <f>_xlfn.XLOOKUP(A15,Admin!$A$2:$A$601,Admin!$E$2:$E$601,"",0)</f>
        <v/>
      </c>
      <c r="E15" s="83"/>
      <c r="F15" s="21" t="str">
        <f t="shared" si="0"/>
        <v/>
      </c>
      <c r="G15" t="str">
        <f>_xlfn.XLOOKUP(A15,Admin!$A$2:$A$601,Admin!$F$2:$F$601,"",0)</f>
        <v/>
      </c>
      <c r="H15">
        <f>COUNTIF(G$7:G15,G15)</f>
        <v>6</v>
      </c>
      <c r="I15" t="str">
        <f>IF(E15=0,"",IF(H15&lt;3,COUNTIF(H$7:H15,"&lt;3"),0))</f>
        <v/>
      </c>
      <c r="J15" t="str">
        <f t="shared" si="1"/>
        <v/>
      </c>
      <c r="L15" s="45"/>
      <c r="M15" s="21" t="str">
        <f>_xlfn.XLOOKUP(L15,Admin!$A$2:$A$601,Admin!$C$2:$C$601,"",0)</f>
        <v/>
      </c>
      <c r="N15" s="21" t="str">
        <f>_xlfn.XLOOKUP(L15,Admin!$A$2:$A$601,Admin!$D$2:$D$601,"",0)</f>
        <v/>
      </c>
      <c r="O15" s="21" t="str">
        <f>_xlfn.XLOOKUP(L15,Admin!$A$2:$A$601,Admin!$E$2:$E$601,"",0)</f>
        <v/>
      </c>
      <c r="P15" s="83"/>
      <c r="Q15" s="21" t="str">
        <f t="shared" si="2"/>
        <v/>
      </c>
      <c r="R15" t="str">
        <f>_xlfn.XLOOKUP(L15,Admin!$A$2:$A$601,Admin!$F$2:$F$601,"",0)</f>
        <v/>
      </c>
      <c r="S15">
        <f>COUNTIF(R$7:R15,R15)</f>
        <v>5</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83"/>
      <c r="AB15" s="21" t="str">
        <f t="shared" si="4"/>
        <v/>
      </c>
      <c r="AC15" t="str">
        <f>_xlfn.XLOOKUP(W15,Admin!$A$2:$A$601,Admin!$F$2:$F$601,"",0)</f>
        <v/>
      </c>
      <c r="AD15">
        <f>COUNTIF(AC$7:AC15,AC15)</f>
        <v>8</v>
      </c>
      <c r="AE15" t="str">
        <f>IF(AA15=0,"",IF(AD15&lt;3,COUNTIF(AD$7:AD15,"&lt;3"),0))</f>
        <v/>
      </c>
      <c r="AF15" t="str">
        <f t="shared" si="5"/>
        <v/>
      </c>
    </row>
    <row r="16" spans="1:32" x14ac:dyDescent="0.35">
      <c r="A16" s="45"/>
      <c r="B16" s="21" t="str">
        <f>_xlfn.XLOOKUP(A16,Admin!$A$2:$A$601,Admin!$C$2:$C$601,"",0)</f>
        <v/>
      </c>
      <c r="C16" s="21" t="str">
        <f>_xlfn.XLOOKUP(A16,Admin!$A$2:$A$601,Admin!$D$2:$D$601,"",0)</f>
        <v/>
      </c>
      <c r="D16" s="21" t="str">
        <f>_xlfn.XLOOKUP(A16,Admin!$A$2:$A$601,Admin!$E$2:$E$601,"",0)</f>
        <v/>
      </c>
      <c r="E16" s="83"/>
      <c r="F16" s="21" t="str">
        <f t="shared" si="0"/>
        <v/>
      </c>
      <c r="G16" t="str">
        <f>_xlfn.XLOOKUP(A16,Admin!$A$2:$A$601,Admin!$F$2:$F$601,"",0)</f>
        <v/>
      </c>
      <c r="H16">
        <f>COUNTIF(G$7:G16,G16)</f>
        <v>7</v>
      </c>
      <c r="I16" t="str">
        <f>IF(E16=0,"",IF(H16&lt;3,COUNTIF(H$7:H16,"&lt;3"),0))</f>
        <v/>
      </c>
      <c r="J16" t="str">
        <f t="shared" si="1"/>
        <v/>
      </c>
      <c r="L16" s="45"/>
      <c r="M16" s="21" t="str">
        <f>_xlfn.XLOOKUP(L16,Admin!$A$2:$A$601,Admin!$C$2:$C$601,"",0)</f>
        <v/>
      </c>
      <c r="N16" s="21" t="str">
        <f>_xlfn.XLOOKUP(L16,Admin!$A$2:$A$601,Admin!$D$2:$D$601,"",0)</f>
        <v/>
      </c>
      <c r="O16" s="21" t="str">
        <f>_xlfn.XLOOKUP(L16,Admin!$A$2:$A$601,Admin!$E$2:$E$601,"",0)</f>
        <v/>
      </c>
      <c r="P16" s="83"/>
      <c r="Q16" s="21" t="str">
        <f t="shared" si="2"/>
        <v/>
      </c>
      <c r="R16" t="str">
        <f>_xlfn.XLOOKUP(L16,Admin!$A$2:$A$601,Admin!$F$2:$F$601,"",0)</f>
        <v/>
      </c>
      <c r="S16">
        <f>COUNTIF(R$7:R16,R16)</f>
        <v>6</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83"/>
      <c r="AB16" s="21" t="str">
        <f t="shared" si="4"/>
        <v/>
      </c>
      <c r="AC16" t="str">
        <f>_xlfn.XLOOKUP(W16,Admin!$A$2:$A$601,Admin!$F$2:$F$601,"",0)</f>
        <v/>
      </c>
      <c r="AD16">
        <f>COUNTIF(AC$7:AC16,AC16)</f>
        <v>9</v>
      </c>
      <c r="AE16" t="str">
        <f>IF(AA16=0,"",IF(AD16&lt;3,COUNTIF(AD$7:AD16,"&lt;3"),0))</f>
        <v/>
      </c>
      <c r="AF16" t="str">
        <f t="shared" si="5"/>
        <v/>
      </c>
    </row>
    <row r="17" spans="1:32" x14ac:dyDescent="0.35">
      <c r="A17" s="45"/>
      <c r="B17" s="21" t="str">
        <f>_xlfn.XLOOKUP(A17,Admin!$A$2:$A$601,Admin!$C$2:$C$601,"",0)</f>
        <v/>
      </c>
      <c r="C17" s="21" t="str">
        <f>_xlfn.XLOOKUP(A17,Admin!$A$2:$A$601,Admin!$D$2:$D$601,"",0)</f>
        <v/>
      </c>
      <c r="D17" s="21" t="str">
        <f>_xlfn.XLOOKUP(A17,Admin!$A$2:$A$601,Admin!$E$2:$E$601,"",0)</f>
        <v/>
      </c>
      <c r="E17" s="83"/>
      <c r="F17" s="21" t="str">
        <f t="shared" si="0"/>
        <v/>
      </c>
      <c r="G17" t="str">
        <f>_xlfn.XLOOKUP(A17,Admin!$A$2:$A$601,Admin!$F$2:$F$601,"",0)</f>
        <v/>
      </c>
      <c r="H17">
        <f>COUNTIF(G$7:G17,G17)</f>
        <v>8</v>
      </c>
      <c r="I17" t="str">
        <f>IF(E17=0,"",IF(H17&lt;3,COUNTIF(H$7:H17,"&lt;3"),0))</f>
        <v/>
      </c>
      <c r="J17" t="str">
        <f t="shared" si="1"/>
        <v/>
      </c>
      <c r="L17" s="45"/>
      <c r="M17" s="21" t="str">
        <f>_xlfn.XLOOKUP(L17,Admin!$A$2:$A$601,Admin!$C$2:$C$601,"",0)</f>
        <v/>
      </c>
      <c r="N17" s="21" t="str">
        <f>_xlfn.XLOOKUP(L17,Admin!$A$2:$A$601,Admin!$D$2:$D$601,"",0)</f>
        <v/>
      </c>
      <c r="O17" s="21" t="str">
        <f>_xlfn.XLOOKUP(L17,Admin!$A$2:$A$601,Admin!$E$2:$E$601,"",0)</f>
        <v/>
      </c>
      <c r="P17" s="83"/>
      <c r="Q17" s="21" t="str">
        <f t="shared" si="2"/>
        <v/>
      </c>
      <c r="R17" t="str">
        <f>_xlfn.XLOOKUP(L17,Admin!$A$2:$A$601,Admin!$F$2:$F$601,"",0)</f>
        <v/>
      </c>
      <c r="S17">
        <f>COUNTIF(R$7:R17,R17)</f>
        <v>7</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83"/>
      <c r="AB17" s="21" t="str">
        <f t="shared" si="4"/>
        <v/>
      </c>
      <c r="AC17" t="str">
        <f>_xlfn.XLOOKUP(W17,Admin!$A$2:$A$601,Admin!$F$2:$F$601,"",0)</f>
        <v/>
      </c>
      <c r="AD17">
        <f>COUNTIF(AC$7:AC17,AC17)</f>
        <v>10</v>
      </c>
      <c r="AE17" t="str">
        <f>IF(AA17=0,"",IF(AD17&lt;3,COUNTIF(AD$7:AD17,"&lt;3"),0))</f>
        <v/>
      </c>
      <c r="AF17" t="str">
        <f t="shared" si="5"/>
        <v/>
      </c>
    </row>
    <row r="18" spans="1:32" x14ac:dyDescent="0.35">
      <c r="A18" s="45"/>
      <c r="B18" s="21" t="str">
        <f>_xlfn.XLOOKUP(A18,Admin!$A$2:$A$601,Admin!$C$2:$C$601,"",0)</f>
        <v/>
      </c>
      <c r="C18" s="21" t="str">
        <f>_xlfn.XLOOKUP(A18,Admin!$A$2:$A$601,Admin!$D$2:$D$601,"",0)</f>
        <v/>
      </c>
      <c r="D18" s="21" t="str">
        <f>_xlfn.XLOOKUP(A18,Admin!$A$2:$A$601,Admin!$E$2:$E$601,"",0)</f>
        <v/>
      </c>
      <c r="E18" s="83"/>
      <c r="F18" s="21" t="str">
        <f t="shared" si="0"/>
        <v/>
      </c>
      <c r="G18" t="str">
        <f>_xlfn.XLOOKUP(A18,Admin!$A$2:$A$601,Admin!$F$2:$F$601,"",0)</f>
        <v/>
      </c>
      <c r="H18">
        <f>COUNTIF(G$7:G18,G18)</f>
        <v>9</v>
      </c>
      <c r="I18" t="str">
        <f>IF(E18=0,"",IF(H18&lt;3,COUNTIF(H$7:H18,"&lt;3"),0))</f>
        <v/>
      </c>
      <c r="J18" t="str">
        <f t="shared" si="1"/>
        <v/>
      </c>
      <c r="L18" s="45"/>
      <c r="M18" s="21" t="str">
        <f>_xlfn.XLOOKUP(L18,Admin!$A$2:$A$601,Admin!$C$2:$C$601,"",0)</f>
        <v/>
      </c>
      <c r="N18" s="21" t="str">
        <f>_xlfn.XLOOKUP(L18,Admin!$A$2:$A$601,Admin!$D$2:$D$601,"",0)</f>
        <v/>
      </c>
      <c r="O18" s="21" t="str">
        <f>_xlfn.XLOOKUP(L18,Admin!$A$2:$A$601,Admin!$E$2:$E$601,"",0)</f>
        <v/>
      </c>
      <c r="P18" s="83"/>
      <c r="Q18" s="21" t="str">
        <f t="shared" si="2"/>
        <v/>
      </c>
      <c r="R18" t="str">
        <f>_xlfn.XLOOKUP(L18,Admin!$A$2:$A$601,Admin!$F$2:$F$601,"",0)</f>
        <v/>
      </c>
      <c r="S18">
        <f>COUNTIF(R$7:R18,R18)</f>
        <v>8</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83"/>
      <c r="AB18" s="21" t="str">
        <f t="shared" si="4"/>
        <v/>
      </c>
      <c r="AC18" t="str">
        <f>_xlfn.XLOOKUP(W18,Admin!$A$2:$A$601,Admin!$F$2:$F$601,"",0)</f>
        <v/>
      </c>
      <c r="AD18">
        <f>COUNTIF(AC$7:AC18,AC18)</f>
        <v>11</v>
      </c>
      <c r="AE18" t="str">
        <f>IF(AA18=0,"",IF(AD18&lt;3,COUNTIF(AD$7:AD18,"&lt;3"),0))</f>
        <v/>
      </c>
      <c r="AF18" t="str">
        <f t="shared" si="5"/>
        <v/>
      </c>
    </row>
    <row r="19" spans="1:32" x14ac:dyDescent="0.35">
      <c r="A19" s="45"/>
      <c r="B19" s="21" t="str">
        <f>_xlfn.XLOOKUP(A19,Admin!$A$2:$A$601,Admin!$C$2:$C$601,"",0)</f>
        <v/>
      </c>
      <c r="C19" s="21" t="str">
        <f>_xlfn.XLOOKUP(A19,Admin!$A$2:$A$601,Admin!$D$2:$D$601,"",0)</f>
        <v/>
      </c>
      <c r="D19" s="21" t="str">
        <f>_xlfn.XLOOKUP(A19,Admin!$A$2:$A$601,Admin!$E$2:$E$601,"",0)</f>
        <v/>
      </c>
      <c r="E19" s="83"/>
      <c r="F19" s="21" t="str">
        <f t="shared" si="0"/>
        <v/>
      </c>
      <c r="G19" t="str">
        <f>_xlfn.XLOOKUP(A19,Admin!$A$2:$A$601,Admin!$F$2:$F$601,"",0)</f>
        <v/>
      </c>
      <c r="H19">
        <f>COUNTIF(G$7:G19,G19)</f>
        <v>10</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3"/>
      <c r="Q19" s="21" t="str">
        <f t="shared" si="2"/>
        <v/>
      </c>
      <c r="R19" t="str">
        <f>_xlfn.XLOOKUP(L19,Admin!$A$2:$A$601,Admin!$F$2:$F$601,"",0)</f>
        <v/>
      </c>
      <c r="S19">
        <f>COUNTIF(R$7:R19,R19)</f>
        <v>9</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83"/>
      <c r="AB19" s="21" t="str">
        <f t="shared" si="4"/>
        <v/>
      </c>
      <c r="AC19" t="str">
        <f>_xlfn.XLOOKUP(W19,Admin!$A$2:$A$601,Admin!$F$2:$F$601,"",0)</f>
        <v/>
      </c>
      <c r="AD19">
        <f>COUNTIF(AC$7:AC19,AC19)</f>
        <v>12</v>
      </c>
      <c r="AE19" t="str">
        <f>IF(AA19=0,"",IF(AD19&lt;3,COUNTIF(AD$7:AD19,"&lt;3"),0))</f>
        <v/>
      </c>
      <c r="AF19" t="str">
        <f t="shared" si="5"/>
        <v/>
      </c>
    </row>
    <row r="20" spans="1:32" x14ac:dyDescent="0.35">
      <c r="A20" s="45"/>
      <c r="B20" s="21" t="str">
        <f>_xlfn.XLOOKUP(A20,Admin!$A$2:$A$601,Admin!$C$2:$C$601,"",0)</f>
        <v/>
      </c>
      <c r="C20" s="21" t="str">
        <f>_xlfn.XLOOKUP(A20,Admin!$A$2:$A$601,Admin!$D$2:$D$601,"",0)</f>
        <v/>
      </c>
      <c r="D20" s="21" t="str">
        <f>_xlfn.XLOOKUP(A20,Admin!$A$2:$A$601,Admin!$E$2:$E$601,"",0)</f>
        <v/>
      </c>
      <c r="E20" s="83"/>
      <c r="F20" s="21" t="str">
        <f t="shared" si="0"/>
        <v/>
      </c>
      <c r="G20" t="str">
        <f>_xlfn.XLOOKUP(A20,Admin!$A$2:$A$601,Admin!$F$2:$F$601,"",0)</f>
        <v/>
      </c>
      <c r="H20">
        <f>COUNTIF(G$7:G20,G20)</f>
        <v>11</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3"/>
      <c r="Q20" s="21" t="str">
        <f t="shared" si="2"/>
        <v/>
      </c>
      <c r="R20" t="str">
        <f>_xlfn.XLOOKUP(L20,Admin!$A$2:$A$601,Admin!$F$2:$F$601,"",0)</f>
        <v/>
      </c>
      <c r="S20">
        <f>COUNTIF(R$7:R20,R20)</f>
        <v>10</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83"/>
      <c r="AB20" s="21" t="str">
        <f t="shared" si="4"/>
        <v/>
      </c>
      <c r="AC20" t="str">
        <f>_xlfn.XLOOKUP(W20,Admin!$A$2:$A$601,Admin!$F$2:$F$601,"",0)</f>
        <v/>
      </c>
      <c r="AD20">
        <f>COUNTIF(AC$7:AC20,AC20)</f>
        <v>13</v>
      </c>
      <c r="AE20" t="str">
        <f>IF(AA20=0,"",IF(AD20&lt;3,COUNTIF(AD$7:AD20,"&lt;3"),0))</f>
        <v/>
      </c>
      <c r="AF20" t="str">
        <f t="shared" si="5"/>
        <v/>
      </c>
    </row>
    <row r="21" spans="1:32" x14ac:dyDescent="0.35">
      <c r="A21" s="45"/>
      <c r="B21" s="21" t="str">
        <f>_xlfn.XLOOKUP(A21,Admin!$A$2:$A$601,Admin!$C$2:$C$601,"",0)</f>
        <v/>
      </c>
      <c r="C21" s="21" t="str">
        <f>_xlfn.XLOOKUP(A21,Admin!$A$2:$A$601,Admin!$D$2:$D$601,"",0)</f>
        <v/>
      </c>
      <c r="D21" s="21" t="str">
        <f>_xlfn.XLOOKUP(A21,Admin!$A$2:$A$601,Admin!$E$2:$E$601,"",0)</f>
        <v/>
      </c>
      <c r="E21" s="83"/>
      <c r="F21" s="21" t="str">
        <f t="shared" si="0"/>
        <v/>
      </c>
      <c r="G21" t="str">
        <f>_xlfn.XLOOKUP(A21,Admin!$A$2:$A$601,Admin!$F$2:$F$601,"",0)</f>
        <v/>
      </c>
      <c r="H21">
        <f>COUNTIF(G$7:G21,G21)</f>
        <v>12</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11</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83"/>
      <c r="AB21" s="21" t="str">
        <f t="shared" si="4"/>
        <v/>
      </c>
      <c r="AC21" t="str">
        <f>_xlfn.XLOOKUP(W21,Admin!$A$2:$A$601,Admin!$F$2:$F$601,"",0)</f>
        <v/>
      </c>
      <c r="AD21">
        <f>COUNTIF(AC$7:AC21,AC21)</f>
        <v>14</v>
      </c>
      <c r="AE21" t="str">
        <f>IF(AA21=0,"",IF(AD21&lt;3,COUNTIF(AD$7:AD21,"&lt;3"),0))</f>
        <v/>
      </c>
      <c r="AF21" t="str">
        <f t="shared" si="5"/>
        <v/>
      </c>
    </row>
    <row r="22" spans="1:32" x14ac:dyDescent="0.35">
      <c r="A22" s="45"/>
      <c r="B22" s="21" t="str">
        <f>_xlfn.XLOOKUP(A22,Admin!$A$2:$A$601,Admin!$C$2:$C$601,"",0)</f>
        <v/>
      </c>
      <c r="C22" s="21" t="str">
        <f>_xlfn.XLOOKUP(A22,Admin!$A$2:$A$601,Admin!$D$2:$D$601,"",0)</f>
        <v/>
      </c>
      <c r="D22" s="21" t="str">
        <f>_xlfn.XLOOKUP(A22,Admin!$A$2:$A$601,Admin!$E$2:$E$601,"",0)</f>
        <v/>
      </c>
      <c r="E22" s="83"/>
      <c r="F22" s="21" t="str">
        <f t="shared" si="0"/>
        <v/>
      </c>
      <c r="G22" t="str">
        <f>_xlfn.XLOOKUP(A22,Admin!$A$2:$A$601,Admin!$F$2:$F$601,"",0)</f>
        <v/>
      </c>
      <c r="H22">
        <f>COUNTIF(G$7:G22,G22)</f>
        <v>13</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12</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83"/>
      <c r="AB22" s="21" t="str">
        <f t="shared" si="4"/>
        <v/>
      </c>
      <c r="AC22" t="str">
        <f>_xlfn.XLOOKUP(W22,Admin!$A$2:$A$601,Admin!$F$2:$F$601,"",0)</f>
        <v/>
      </c>
      <c r="AD22">
        <f>COUNTIF(AC$7:AC22,AC22)</f>
        <v>15</v>
      </c>
      <c r="AE22" t="str">
        <f>IF(AA22=0,"",IF(AD22&lt;3,COUNTIF(AD$7:AD22,"&lt;3"),0))</f>
        <v/>
      </c>
      <c r="AF22" t="str">
        <f t="shared" si="5"/>
        <v/>
      </c>
    </row>
    <row r="23" spans="1:32" x14ac:dyDescent="0.35">
      <c r="A23" s="45"/>
      <c r="B23" s="21" t="str">
        <f>_xlfn.XLOOKUP(A23,Admin!$A$2:$A$601,Admin!$C$2:$C$601,"",0)</f>
        <v/>
      </c>
      <c r="C23" s="21" t="str">
        <f>_xlfn.XLOOKUP(A23,Admin!$A$2:$A$601,Admin!$D$2:$D$601,"",0)</f>
        <v/>
      </c>
      <c r="D23" s="21" t="str">
        <f>_xlfn.XLOOKUP(A23,Admin!$A$2:$A$601,Admin!$E$2:$E$601,"",0)</f>
        <v/>
      </c>
      <c r="E23" s="83"/>
      <c r="F23" s="21" t="str">
        <f t="shared" si="0"/>
        <v/>
      </c>
      <c r="G23" t="str">
        <f>_xlfn.XLOOKUP(A23,Admin!$A$2:$A$601,Admin!$F$2:$F$601,"",0)</f>
        <v/>
      </c>
      <c r="H23">
        <f>COUNTIF(G$7:G23,G23)</f>
        <v>14</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13</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83"/>
      <c r="AB23" s="21" t="str">
        <f t="shared" si="4"/>
        <v/>
      </c>
      <c r="AC23" t="str">
        <f>_xlfn.XLOOKUP(W23,Admin!$A$2:$A$601,Admin!$F$2:$F$601,"",0)</f>
        <v/>
      </c>
      <c r="AD23">
        <f>COUNTIF(AC$7:AC23,AC23)</f>
        <v>16</v>
      </c>
      <c r="AE23" t="str">
        <f>IF(AA23=0,"",IF(AD23&lt;3,COUNTIF(AD$7:AD23,"&lt;3"),0))</f>
        <v/>
      </c>
      <c r="AF23" t="str">
        <f t="shared" si="5"/>
        <v/>
      </c>
    </row>
    <row r="24" spans="1:32" x14ac:dyDescent="0.35">
      <c r="A24" s="45"/>
      <c r="B24" s="21" t="str">
        <f>_xlfn.XLOOKUP(A24,Admin!$A$2:$A$601,Admin!$C$2:$C$601,"",0)</f>
        <v/>
      </c>
      <c r="C24" s="21" t="str">
        <f>_xlfn.XLOOKUP(A24,Admin!$A$2:$A$601,Admin!$D$2:$D$601,"",0)</f>
        <v/>
      </c>
      <c r="D24" s="21" t="str">
        <f>_xlfn.XLOOKUP(A24,Admin!$A$2:$A$601,Admin!$E$2:$E$601,"",0)</f>
        <v/>
      </c>
      <c r="E24" s="83"/>
      <c r="F24" s="21" t="str">
        <f t="shared" si="0"/>
        <v/>
      </c>
      <c r="G24" t="str">
        <f>_xlfn.XLOOKUP(A24,Admin!$A$2:$A$601,Admin!$F$2:$F$601,"",0)</f>
        <v/>
      </c>
      <c r="H24">
        <f>COUNTIF(G$7:G24,G24)</f>
        <v>15</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14</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83"/>
      <c r="AB24" s="21" t="str">
        <f t="shared" si="4"/>
        <v/>
      </c>
      <c r="AC24" t="str">
        <f>_xlfn.XLOOKUP(W24,Admin!$A$2:$A$601,Admin!$F$2:$F$601,"",0)</f>
        <v/>
      </c>
      <c r="AD24">
        <f>COUNTIF(AC$7:AC24,AC24)</f>
        <v>17</v>
      </c>
      <c r="AE24" t="str">
        <f>IF(AA24=0,"",IF(AD24&lt;3,COUNTIF(AD$7:AD24,"&lt;3"),0))</f>
        <v/>
      </c>
      <c r="AF24" t="str">
        <f t="shared" si="5"/>
        <v/>
      </c>
    </row>
    <row r="25" spans="1:32" x14ac:dyDescent="0.35">
      <c r="A25" s="45"/>
      <c r="B25" s="21" t="str">
        <f>_xlfn.XLOOKUP(A25,Admin!$A$2:$A$601,Admin!$C$2:$C$601,"",0)</f>
        <v/>
      </c>
      <c r="C25" s="21" t="str">
        <f>_xlfn.XLOOKUP(A25,Admin!$A$2:$A$601,Admin!$D$2:$D$601,"",0)</f>
        <v/>
      </c>
      <c r="D25" s="21" t="str">
        <f>_xlfn.XLOOKUP(A25,Admin!$A$2:$A$601,Admin!$E$2:$E$601,"",0)</f>
        <v/>
      </c>
      <c r="E25" s="83"/>
      <c r="F25" s="21" t="str">
        <f t="shared" si="0"/>
        <v/>
      </c>
      <c r="G25" t="str">
        <f>_xlfn.XLOOKUP(A25,Admin!$A$2:$A$601,Admin!$F$2:$F$601,"",0)</f>
        <v/>
      </c>
      <c r="H25">
        <f>COUNTIF(G$7:G25,G25)</f>
        <v>16</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15</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83"/>
      <c r="AB25" s="21" t="str">
        <f t="shared" si="4"/>
        <v/>
      </c>
      <c r="AC25" t="str">
        <f>_xlfn.XLOOKUP(W25,Admin!$A$2:$A$601,Admin!$F$2:$F$601,"",0)</f>
        <v/>
      </c>
      <c r="AD25">
        <f>COUNTIF(AC$7:AC25,AC25)</f>
        <v>18</v>
      </c>
      <c r="AE25" t="str">
        <f>IF(AA25=0,"",IF(AD25&lt;3,COUNTIF(AD$7:AD25,"&lt;3"),0))</f>
        <v/>
      </c>
      <c r="AF25" t="str">
        <f t="shared" si="5"/>
        <v/>
      </c>
    </row>
    <row r="26" spans="1:32" x14ac:dyDescent="0.35">
      <c r="A26" s="45"/>
      <c r="B26" s="21" t="str">
        <f>_xlfn.XLOOKUP(A26,Admin!$A$2:$A$601,Admin!$C$2:$C$601,"",0)</f>
        <v/>
      </c>
      <c r="C26" s="21" t="str">
        <f>_xlfn.XLOOKUP(A26,Admin!$A$2:$A$601,Admin!$D$2:$D$601,"",0)</f>
        <v/>
      </c>
      <c r="D26" s="21" t="str">
        <f>_xlfn.XLOOKUP(A26,Admin!$A$2:$A$601,Admin!$E$2:$E$601,"",0)</f>
        <v/>
      </c>
      <c r="E26" s="83"/>
      <c r="F26" s="21" t="str">
        <f t="shared" si="0"/>
        <v/>
      </c>
      <c r="G26" t="str">
        <f>_xlfn.XLOOKUP(A26,Admin!$A$2:$A$601,Admin!$F$2:$F$601,"",0)</f>
        <v/>
      </c>
      <c r="H26">
        <f>COUNTIF(G$7:G26,G26)</f>
        <v>17</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16</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83"/>
      <c r="AB26" s="21" t="str">
        <f t="shared" si="4"/>
        <v/>
      </c>
      <c r="AC26" t="str">
        <f>_xlfn.XLOOKUP(W26,Admin!$A$2:$A$601,Admin!$F$2:$F$601,"",0)</f>
        <v/>
      </c>
      <c r="AD26">
        <f>COUNTIF(AC$7:AC26,AC26)</f>
        <v>19</v>
      </c>
      <c r="AE26" t="str">
        <f>IF(AA26=0,"",IF(AD26&lt;3,COUNTIF(AD$7:AD26,"&lt;3"),0))</f>
        <v/>
      </c>
      <c r="AF26" t="str">
        <f t="shared" si="5"/>
        <v/>
      </c>
    </row>
    <row r="27" spans="1:32" x14ac:dyDescent="0.35">
      <c r="A27" s="45"/>
      <c r="B27" s="21" t="str">
        <f>_xlfn.XLOOKUP(A27,Admin!$A$2:$A$601,Admin!$C$2:$C$601,"",0)</f>
        <v/>
      </c>
      <c r="C27" s="21" t="str">
        <f>_xlfn.XLOOKUP(A27,Admin!$A$2:$A$601,Admin!$D$2:$D$601,"",0)</f>
        <v/>
      </c>
      <c r="D27" s="21" t="str">
        <f>_xlfn.XLOOKUP(A27,Admin!$A$2:$A$601,Admin!$E$2:$E$601,"",0)</f>
        <v/>
      </c>
      <c r="E27" s="83"/>
      <c r="F27" s="21" t="str">
        <f t="shared" si="0"/>
        <v/>
      </c>
      <c r="G27" t="str">
        <f>_xlfn.XLOOKUP(A27,Admin!$A$2:$A$601,Admin!$F$2:$F$601,"",0)</f>
        <v/>
      </c>
      <c r="H27">
        <f>COUNTIF(G$7:G27,G27)</f>
        <v>18</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17</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83"/>
      <c r="AB27" s="21" t="str">
        <f t="shared" si="4"/>
        <v/>
      </c>
      <c r="AC27" t="str">
        <f>_xlfn.XLOOKUP(W27,Admin!$A$2:$A$601,Admin!$F$2:$F$601,"",0)</f>
        <v/>
      </c>
      <c r="AD27">
        <f>COUNTIF(AC$7:AC27,AC27)</f>
        <v>20</v>
      </c>
      <c r="AE27" t="str">
        <f>IF(AA27=0,"",IF(AD27&lt;3,COUNTIF(AD$7:AD27,"&lt;3"),0))</f>
        <v/>
      </c>
      <c r="AF27" t="str">
        <f t="shared" si="5"/>
        <v/>
      </c>
    </row>
    <row r="28" spans="1:32" x14ac:dyDescent="0.35">
      <c r="A28" s="45"/>
      <c r="B28" s="21" t="str">
        <f>_xlfn.XLOOKUP(A28,Admin!$A$2:$A$601,Admin!$C$2:$C$601,"",0)</f>
        <v/>
      </c>
      <c r="C28" s="21" t="str">
        <f>_xlfn.XLOOKUP(A28,Admin!$A$2:$A$601,Admin!$D$2:$D$601,"",0)</f>
        <v/>
      </c>
      <c r="D28" s="21" t="str">
        <f>_xlfn.XLOOKUP(A28,Admin!$A$2:$A$601,Admin!$E$2:$E$601,"",0)</f>
        <v/>
      </c>
      <c r="E28" s="83"/>
      <c r="F28" s="21" t="str">
        <f t="shared" si="0"/>
        <v/>
      </c>
      <c r="G28" t="str">
        <f>_xlfn.XLOOKUP(A28,Admin!$A$2:$A$601,Admin!$F$2:$F$601,"",0)</f>
        <v/>
      </c>
      <c r="H28">
        <f>COUNTIF(G$7:G28,G28)</f>
        <v>19</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18</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83"/>
      <c r="AB28" s="21" t="str">
        <f t="shared" si="4"/>
        <v/>
      </c>
      <c r="AC28" t="str">
        <f>_xlfn.XLOOKUP(W28,Admin!$A$2:$A$601,Admin!$F$2:$F$601,"",0)</f>
        <v/>
      </c>
      <c r="AD28">
        <f>COUNTIF(AC$7:AC28,AC28)</f>
        <v>21</v>
      </c>
      <c r="AE28" t="str">
        <f>IF(AA28=0,"",IF(AD28&lt;3,COUNTIF(AD$7:AD28,"&lt;3"),0))</f>
        <v/>
      </c>
      <c r="AF28" t="str">
        <f t="shared" si="5"/>
        <v/>
      </c>
    </row>
    <row r="29" spans="1:32" x14ac:dyDescent="0.35">
      <c r="A29" s="45"/>
      <c r="B29" s="21" t="str">
        <f>_xlfn.XLOOKUP(A29,Admin!$A$2:$A$601,Admin!$C$2:$C$601,"",0)</f>
        <v/>
      </c>
      <c r="C29" s="21" t="str">
        <f>_xlfn.XLOOKUP(A29,Admin!$A$2:$A$601,Admin!$D$2:$D$601,"",0)</f>
        <v/>
      </c>
      <c r="D29" s="21" t="str">
        <f>_xlfn.XLOOKUP(A29,Admin!$A$2:$A$601,Admin!$E$2:$E$601,"",0)</f>
        <v/>
      </c>
      <c r="E29" s="83"/>
      <c r="F29" s="21" t="str">
        <f t="shared" si="0"/>
        <v/>
      </c>
      <c r="G29" t="str">
        <f>_xlfn.XLOOKUP(A29,Admin!$A$2:$A$601,Admin!$F$2:$F$601,"",0)</f>
        <v/>
      </c>
      <c r="H29">
        <f>COUNTIF(G$7:G29,G29)</f>
        <v>20</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19</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83"/>
      <c r="AB29" s="21" t="str">
        <f t="shared" si="4"/>
        <v/>
      </c>
      <c r="AC29" t="str">
        <f>_xlfn.XLOOKUP(W29,Admin!$A$2:$A$601,Admin!$F$2:$F$601,"",0)</f>
        <v/>
      </c>
      <c r="AD29">
        <f>COUNTIF(AC$7:AC29,AC29)</f>
        <v>22</v>
      </c>
      <c r="AE29" t="str">
        <f>IF(AA29=0,"",IF(AD29&lt;3,COUNTIF(AD$7:AD29,"&lt;3"),0))</f>
        <v/>
      </c>
      <c r="AF29" t="str">
        <f t="shared" si="5"/>
        <v/>
      </c>
    </row>
    <row r="30" spans="1:32" x14ac:dyDescent="0.35">
      <c r="A30" s="45"/>
      <c r="B30" s="21" t="str">
        <f>_xlfn.XLOOKUP(A30,Admin!$A$2:$A$601,Admin!$C$2:$C$601,"",0)</f>
        <v/>
      </c>
      <c r="C30" s="21" t="str">
        <f>_xlfn.XLOOKUP(A30,Admin!$A$2:$A$601,Admin!$D$2:$D$601,"",0)</f>
        <v/>
      </c>
      <c r="D30" s="21" t="str">
        <f>_xlfn.XLOOKUP(A30,Admin!$A$2:$A$601,Admin!$E$2:$E$601,"",0)</f>
        <v/>
      </c>
      <c r="E30" s="83"/>
      <c r="F30" s="21" t="str">
        <f t="shared" si="0"/>
        <v/>
      </c>
      <c r="G30" t="str">
        <f>_xlfn.XLOOKUP(A30,Admin!$A$2:$A$601,Admin!$F$2:$F$601,"",0)</f>
        <v/>
      </c>
      <c r="H30">
        <f>COUNTIF(G$7:G30,G30)</f>
        <v>21</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20</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83"/>
      <c r="AB30" s="21" t="str">
        <f t="shared" si="4"/>
        <v/>
      </c>
      <c r="AC30" t="str">
        <f>_xlfn.XLOOKUP(W30,Admin!$A$2:$A$601,Admin!$F$2:$F$601,"",0)</f>
        <v/>
      </c>
      <c r="AD30">
        <f>COUNTIF(AC$7:AC30,AC30)</f>
        <v>23</v>
      </c>
      <c r="AE30" t="str">
        <f>IF(AA30=0,"",IF(AD30&lt;3,COUNTIF(AD$7:AD30,"&lt;3"),0))</f>
        <v/>
      </c>
      <c r="AF30" t="str">
        <f t="shared" si="5"/>
        <v/>
      </c>
    </row>
    <row r="31" spans="1:32" x14ac:dyDescent="0.35">
      <c r="A31" s="45"/>
      <c r="B31" s="21" t="str">
        <f>_xlfn.XLOOKUP(A31,Admin!$A$2:$A$601,Admin!$C$2:$C$601,"",0)</f>
        <v/>
      </c>
      <c r="C31" s="21" t="str">
        <f>_xlfn.XLOOKUP(A31,Admin!$A$2:$A$601,Admin!$D$2:$D$601,"",0)</f>
        <v/>
      </c>
      <c r="D31" s="21" t="str">
        <f>_xlfn.XLOOKUP(A31,Admin!$A$2:$A$601,Admin!$E$2:$E$601,"",0)</f>
        <v/>
      </c>
      <c r="E31" s="83"/>
      <c r="F31" s="21" t="str">
        <f t="shared" si="0"/>
        <v/>
      </c>
      <c r="G31" t="str">
        <f>_xlfn.XLOOKUP(A31,Admin!$A$2:$A$601,Admin!$F$2:$F$601,"",0)</f>
        <v/>
      </c>
      <c r="H31">
        <f>COUNTIF(G$7:G31,G31)</f>
        <v>22</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21</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83"/>
      <c r="AB31" s="21" t="str">
        <f t="shared" si="4"/>
        <v/>
      </c>
      <c r="AC31" t="str">
        <f>_xlfn.XLOOKUP(W31,Admin!$A$2:$A$601,Admin!$F$2:$F$601,"",0)</f>
        <v/>
      </c>
      <c r="AD31">
        <f>COUNTIF(AC$7:AC31,AC31)</f>
        <v>24</v>
      </c>
      <c r="AE31" t="str">
        <f>IF(AA31=0,"",IF(AD31&lt;3,COUNTIF(AD$7:AD31,"&lt;3"),0))</f>
        <v/>
      </c>
      <c r="AF31" t="str">
        <f t="shared" si="5"/>
        <v/>
      </c>
    </row>
    <row r="32" spans="1:32" x14ac:dyDescent="0.35">
      <c r="A32" s="45"/>
      <c r="B32" s="21" t="str">
        <f>_xlfn.XLOOKUP(A32,Admin!$A$2:$A$601,Admin!$C$2:$C$601,"",0)</f>
        <v/>
      </c>
      <c r="C32" s="21" t="str">
        <f>_xlfn.XLOOKUP(A32,Admin!$A$2:$A$601,Admin!$D$2:$D$601,"",0)</f>
        <v/>
      </c>
      <c r="D32" s="21" t="str">
        <f>_xlfn.XLOOKUP(A32,Admin!$A$2:$A$601,Admin!$E$2:$E$601,"",0)</f>
        <v/>
      </c>
      <c r="E32" s="83"/>
      <c r="F32" s="21" t="str">
        <f t="shared" si="0"/>
        <v/>
      </c>
      <c r="G32" t="str">
        <f>_xlfn.XLOOKUP(A32,Admin!$A$2:$A$601,Admin!$F$2:$F$601,"",0)</f>
        <v/>
      </c>
      <c r="H32">
        <f>COUNTIF(G$7:G32,G32)</f>
        <v>23</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22</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83"/>
      <c r="AB32" s="21" t="str">
        <f t="shared" si="4"/>
        <v/>
      </c>
      <c r="AC32" t="str">
        <f>_xlfn.XLOOKUP(W32,Admin!$A$2:$A$601,Admin!$F$2:$F$601,"",0)</f>
        <v/>
      </c>
      <c r="AD32">
        <f>COUNTIF(AC$7:AC32,AC32)</f>
        <v>25</v>
      </c>
      <c r="AE32" t="str">
        <f>IF(AA32=0,"",IF(AD32&lt;3,COUNTIF(AD$7:AD32,"&lt;3"),0))</f>
        <v/>
      </c>
      <c r="AF32" t="str">
        <f t="shared" si="5"/>
        <v/>
      </c>
    </row>
    <row r="33" spans="1:32" x14ac:dyDescent="0.35">
      <c r="A33" s="45"/>
      <c r="B33" s="21" t="str">
        <f>_xlfn.XLOOKUP(A33,Admin!$A$2:$A$601,Admin!$C$2:$C$601,"",0)</f>
        <v/>
      </c>
      <c r="C33" s="21" t="str">
        <f>_xlfn.XLOOKUP(A33,Admin!$A$2:$A$601,Admin!$D$2:$D$601,"",0)</f>
        <v/>
      </c>
      <c r="D33" s="21" t="str">
        <f>_xlfn.XLOOKUP(A33,Admin!$A$2:$A$601,Admin!$E$2:$E$601,"",0)</f>
        <v/>
      </c>
      <c r="E33" s="83"/>
      <c r="F33" s="21" t="str">
        <f t="shared" si="0"/>
        <v/>
      </c>
      <c r="G33" t="str">
        <f>_xlfn.XLOOKUP(A33,Admin!$A$2:$A$601,Admin!$F$2:$F$601,"",0)</f>
        <v/>
      </c>
      <c r="H33">
        <f>COUNTIF(G$7:G33,G33)</f>
        <v>24</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23</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83"/>
      <c r="AB33" s="21" t="str">
        <f t="shared" si="4"/>
        <v/>
      </c>
      <c r="AC33" t="str">
        <f>_xlfn.XLOOKUP(W33,Admin!$A$2:$A$601,Admin!$F$2:$F$601,"",0)</f>
        <v/>
      </c>
      <c r="AD33">
        <f>COUNTIF(AC$7:AC33,AC33)</f>
        <v>26</v>
      </c>
      <c r="AE33" t="str">
        <f>IF(AA33=0,"",IF(AD33&lt;3,COUNTIF(AD$7:AD33,"&lt;3"),0))</f>
        <v/>
      </c>
      <c r="AF33" t="str">
        <f t="shared" si="5"/>
        <v/>
      </c>
    </row>
    <row r="34" spans="1:32" x14ac:dyDescent="0.35">
      <c r="A34" s="45"/>
      <c r="B34" s="21" t="str">
        <f>_xlfn.XLOOKUP(A34,Admin!$A$2:$A$601,Admin!$C$2:$C$601,"",0)</f>
        <v/>
      </c>
      <c r="C34" s="21" t="str">
        <f>_xlfn.XLOOKUP(A34,Admin!$A$2:$A$601,Admin!$D$2:$D$601,"",0)</f>
        <v/>
      </c>
      <c r="D34" s="21" t="str">
        <f>_xlfn.XLOOKUP(A34,Admin!$A$2:$A$601,Admin!$E$2:$E$601,"",0)</f>
        <v/>
      </c>
      <c r="E34" s="83"/>
      <c r="F34" s="21" t="str">
        <f t="shared" si="0"/>
        <v/>
      </c>
      <c r="G34" t="str">
        <f>_xlfn.XLOOKUP(A34,Admin!$A$2:$A$601,Admin!$F$2:$F$601,"",0)</f>
        <v/>
      </c>
      <c r="H34">
        <f>COUNTIF(G$7:G34,G34)</f>
        <v>25</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24</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83"/>
      <c r="AB34" s="21" t="str">
        <f t="shared" si="4"/>
        <v/>
      </c>
      <c r="AC34" t="str">
        <f>_xlfn.XLOOKUP(W34,Admin!$A$2:$A$601,Admin!$F$2:$F$601,"",0)</f>
        <v/>
      </c>
      <c r="AD34">
        <f>COUNTIF(AC$7:AC34,AC34)</f>
        <v>27</v>
      </c>
      <c r="AE34" t="str">
        <f>IF(AA34=0,"",IF(AD34&lt;3,COUNTIF(AD$7:AD34,"&lt;3"),0))</f>
        <v/>
      </c>
      <c r="AF34" t="str">
        <f t="shared" si="5"/>
        <v/>
      </c>
    </row>
    <row r="35" spans="1:32" x14ac:dyDescent="0.35">
      <c r="A35" s="45"/>
      <c r="B35" s="21" t="str">
        <f>_xlfn.XLOOKUP(A35,Admin!$A$2:$A$601,Admin!$C$2:$C$601,"",0)</f>
        <v/>
      </c>
      <c r="C35" s="21" t="str">
        <f>_xlfn.XLOOKUP(A35,Admin!$A$2:$A$601,Admin!$D$2:$D$601,"",0)</f>
        <v/>
      </c>
      <c r="D35" s="21" t="str">
        <f>_xlfn.XLOOKUP(A35,Admin!$A$2:$A$601,Admin!$E$2:$E$601,"",0)</f>
        <v/>
      </c>
      <c r="E35" s="83"/>
      <c r="F35" s="21" t="str">
        <f t="shared" si="0"/>
        <v/>
      </c>
      <c r="G35" t="str">
        <f>_xlfn.XLOOKUP(A35,Admin!$A$2:$A$601,Admin!$F$2:$F$601,"",0)</f>
        <v/>
      </c>
      <c r="H35">
        <f>COUNTIF(G$7:G35,G35)</f>
        <v>26</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25</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83"/>
      <c r="AB35" s="21" t="str">
        <f t="shared" si="4"/>
        <v/>
      </c>
      <c r="AC35" t="str">
        <f>_xlfn.XLOOKUP(W35,Admin!$A$2:$A$601,Admin!$F$2:$F$601,"",0)</f>
        <v/>
      </c>
      <c r="AD35">
        <f>COUNTIF(AC$7:AC35,AC35)</f>
        <v>28</v>
      </c>
      <c r="AE35" t="str">
        <f>IF(AA35=0,"",IF(AD35&lt;3,COUNTIF(AD$7:AD35,"&lt;3"),0))</f>
        <v/>
      </c>
      <c r="AF35" t="str">
        <f t="shared" si="5"/>
        <v/>
      </c>
    </row>
    <row r="36" spans="1:32" x14ac:dyDescent="0.35">
      <c r="A36" s="45"/>
      <c r="B36" s="21" t="str">
        <f>_xlfn.XLOOKUP(A36,Admin!$A$2:$A$601,Admin!$C$2:$C$601,"",0)</f>
        <v/>
      </c>
      <c r="C36" s="21" t="str">
        <f>_xlfn.XLOOKUP(A36,Admin!$A$2:$A$601,Admin!$D$2:$D$601,"",0)</f>
        <v/>
      </c>
      <c r="D36" s="21" t="str">
        <f>_xlfn.XLOOKUP(A36,Admin!$A$2:$A$601,Admin!$E$2:$E$601,"",0)</f>
        <v/>
      </c>
      <c r="E36" s="83"/>
      <c r="F36" s="21" t="str">
        <f t="shared" si="0"/>
        <v/>
      </c>
      <c r="G36" t="str">
        <f>_xlfn.XLOOKUP(A36,Admin!$A$2:$A$601,Admin!$F$2:$F$601,"",0)</f>
        <v/>
      </c>
      <c r="H36">
        <f>COUNTIF(G$7:G36,G36)</f>
        <v>27</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26</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83"/>
      <c r="AB36" s="21" t="str">
        <f t="shared" si="4"/>
        <v/>
      </c>
      <c r="AC36" t="str">
        <f>_xlfn.XLOOKUP(W36,Admin!$A$2:$A$601,Admin!$F$2:$F$601,"",0)</f>
        <v/>
      </c>
      <c r="AD36">
        <f>COUNTIF(AC$7:AC36,AC36)</f>
        <v>29</v>
      </c>
      <c r="AE36" t="str">
        <f>IF(AA36=0,"",IF(AD36&lt;3,COUNTIF(AD$7:AD36,"&lt;3"),0))</f>
        <v/>
      </c>
      <c r="AF36" t="str">
        <f t="shared" si="5"/>
        <v/>
      </c>
    </row>
    <row r="37" spans="1:32" x14ac:dyDescent="0.35">
      <c r="A37" s="45"/>
      <c r="B37" s="21" t="str">
        <f>_xlfn.XLOOKUP(A37,Admin!$A$2:$A$601,Admin!$C$2:$C$601,"",0)</f>
        <v/>
      </c>
      <c r="C37" s="21" t="str">
        <f>_xlfn.XLOOKUP(A37,Admin!$A$2:$A$601,Admin!$D$2:$D$601,"",0)</f>
        <v/>
      </c>
      <c r="D37" s="21" t="str">
        <f>_xlfn.XLOOKUP(A37,Admin!$A$2:$A$601,Admin!$E$2:$E$601,"",0)</f>
        <v/>
      </c>
      <c r="E37" s="83"/>
      <c r="F37" s="21" t="str">
        <f t="shared" si="0"/>
        <v/>
      </c>
      <c r="G37" t="str">
        <f>_xlfn.XLOOKUP(A37,Admin!$A$2:$A$601,Admin!$F$2:$F$601,"",0)</f>
        <v/>
      </c>
      <c r="H37">
        <f>COUNTIF(G$7:G37,G37)</f>
        <v>28</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27</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83"/>
      <c r="AB37" s="21" t="str">
        <f t="shared" si="4"/>
        <v/>
      </c>
      <c r="AC37" t="str">
        <f>_xlfn.XLOOKUP(W37,Admin!$A$2:$A$601,Admin!$F$2:$F$601,"",0)</f>
        <v/>
      </c>
      <c r="AD37">
        <f>COUNTIF(AC$7:AC37,AC37)</f>
        <v>30</v>
      </c>
      <c r="AE37" t="str">
        <f>IF(AA37=0,"",IF(AD37&lt;3,COUNTIF(AD$7:AD37,"&lt;3"),0))</f>
        <v/>
      </c>
      <c r="AF37" t="str">
        <f t="shared" si="5"/>
        <v/>
      </c>
    </row>
    <row r="38" spans="1:32" x14ac:dyDescent="0.35">
      <c r="A38" s="45"/>
      <c r="B38" s="21" t="str">
        <f>_xlfn.XLOOKUP(A38,Admin!$A$2:$A$601,Admin!$C$2:$C$601,"",0)</f>
        <v/>
      </c>
      <c r="C38" s="21" t="str">
        <f>_xlfn.XLOOKUP(A38,Admin!$A$2:$A$601,Admin!$D$2:$D$601,"",0)</f>
        <v/>
      </c>
      <c r="D38" s="21" t="str">
        <f>_xlfn.XLOOKUP(A38,Admin!$A$2:$A$601,Admin!$E$2:$E$601,"",0)</f>
        <v/>
      </c>
      <c r="E38" s="83"/>
      <c r="F38" s="21" t="str">
        <f t="shared" si="0"/>
        <v/>
      </c>
      <c r="G38" t="str">
        <f>_xlfn.XLOOKUP(A38,Admin!$A$2:$A$601,Admin!$F$2:$F$601,"",0)</f>
        <v/>
      </c>
      <c r="H38">
        <f>COUNTIF(G$7:G38,G38)</f>
        <v>29</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28</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83"/>
      <c r="AB38" s="21" t="str">
        <f t="shared" si="4"/>
        <v/>
      </c>
      <c r="AC38" t="str">
        <f>_xlfn.XLOOKUP(W38,Admin!$A$2:$A$601,Admin!$F$2:$F$601,"",0)</f>
        <v/>
      </c>
      <c r="AD38">
        <f>COUNTIF(AC$7:AC38,AC38)</f>
        <v>31</v>
      </c>
      <c r="AE38" t="str">
        <f>IF(AA38=0,"",IF(AD38&lt;3,COUNTIF(AD$7:AD38,"&lt;3"),0))</f>
        <v/>
      </c>
      <c r="AF38" t="str">
        <f t="shared" si="5"/>
        <v/>
      </c>
    </row>
    <row r="39" spans="1:32" x14ac:dyDescent="0.35">
      <c r="A39" s="45"/>
      <c r="B39" s="21" t="str">
        <f>_xlfn.XLOOKUP(A39,Admin!$A$2:$A$601,Admin!$C$2:$C$601,"",0)</f>
        <v/>
      </c>
      <c r="C39" s="21" t="str">
        <f>_xlfn.XLOOKUP(A39,Admin!$A$2:$A$601,Admin!$D$2:$D$601,"",0)</f>
        <v/>
      </c>
      <c r="D39" s="21" t="str">
        <f>_xlfn.XLOOKUP(A39,Admin!$A$2:$A$601,Admin!$E$2:$E$601,"",0)</f>
        <v/>
      </c>
      <c r="E39" s="83"/>
      <c r="F39" s="21" t="str">
        <f t="shared" si="0"/>
        <v/>
      </c>
      <c r="G39" t="str">
        <f>_xlfn.XLOOKUP(A39,Admin!$A$2:$A$601,Admin!$F$2:$F$601,"",0)</f>
        <v/>
      </c>
      <c r="H39">
        <f>COUNTIF(G$7:G39,G39)</f>
        <v>30</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29</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83"/>
      <c r="AB39" s="21" t="str">
        <f t="shared" si="4"/>
        <v/>
      </c>
      <c r="AC39" t="str">
        <f>_xlfn.XLOOKUP(W39,Admin!$A$2:$A$601,Admin!$F$2:$F$601,"",0)</f>
        <v/>
      </c>
      <c r="AD39">
        <f>COUNTIF(AC$7:AC39,AC39)</f>
        <v>32</v>
      </c>
      <c r="AE39" t="str">
        <f>IF(AA39=0,"",IF(AD39&lt;3,COUNTIF(AD$7:AD39,"&lt;3"),0))</f>
        <v/>
      </c>
      <c r="AF39" t="str">
        <f t="shared" si="5"/>
        <v/>
      </c>
    </row>
    <row r="40" spans="1:32" x14ac:dyDescent="0.35">
      <c r="A40" s="45"/>
      <c r="B40" s="21" t="str">
        <f>_xlfn.XLOOKUP(A40,Admin!$A$2:$A$601,Admin!$C$2:$C$601,"",0)</f>
        <v/>
      </c>
      <c r="C40" s="21" t="str">
        <f>_xlfn.XLOOKUP(A40,Admin!$A$2:$A$601,Admin!$D$2:$D$601,"",0)</f>
        <v/>
      </c>
      <c r="D40" s="21" t="str">
        <f>_xlfn.XLOOKUP(A40,Admin!$A$2:$A$601,Admin!$E$2:$E$601,"",0)</f>
        <v/>
      </c>
      <c r="E40" s="83"/>
      <c r="F40" s="21" t="str">
        <f t="shared" si="0"/>
        <v/>
      </c>
      <c r="G40" t="str">
        <f>_xlfn.XLOOKUP(A40,Admin!$A$2:$A$601,Admin!$F$2:$F$601,"",0)</f>
        <v/>
      </c>
      <c r="H40">
        <f>COUNTIF(G$7:G40,G40)</f>
        <v>31</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30</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83"/>
      <c r="AB40" s="21" t="str">
        <f t="shared" si="4"/>
        <v/>
      </c>
      <c r="AC40" t="str">
        <f>_xlfn.XLOOKUP(W40,Admin!$A$2:$A$601,Admin!$F$2:$F$601,"",0)</f>
        <v/>
      </c>
      <c r="AD40">
        <f>COUNTIF(AC$7:AC40,AC40)</f>
        <v>33</v>
      </c>
      <c r="AE40" t="str">
        <f>IF(AA40=0,"",IF(AD40&lt;3,COUNTIF(AD$7:AD40,"&lt;3"),0))</f>
        <v/>
      </c>
      <c r="AF40" t="str">
        <f t="shared" si="5"/>
        <v/>
      </c>
    </row>
    <row r="41" spans="1:32" x14ac:dyDescent="0.35">
      <c r="A41" s="45"/>
      <c r="B41" s="21" t="str">
        <f>_xlfn.XLOOKUP(A41,Admin!$A$2:$A$601,Admin!$C$2:$C$601,"",0)</f>
        <v/>
      </c>
      <c r="C41" s="21" t="str">
        <f>_xlfn.XLOOKUP(A41,Admin!$A$2:$A$601,Admin!$D$2:$D$601,"",0)</f>
        <v/>
      </c>
      <c r="D41" s="21" t="str">
        <f>_xlfn.XLOOKUP(A41,Admin!$A$2:$A$601,Admin!$E$2:$E$601,"",0)</f>
        <v/>
      </c>
      <c r="E41" s="83"/>
      <c r="F41" s="21" t="str">
        <f t="shared" si="0"/>
        <v/>
      </c>
      <c r="G41" t="str">
        <f>_xlfn.XLOOKUP(A41,Admin!$A$2:$A$601,Admin!$F$2:$F$601,"",0)</f>
        <v/>
      </c>
      <c r="H41">
        <f>COUNTIF(G$7:G41,G41)</f>
        <v>32</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31</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83"/>
      <c r="AB41" s="21" t="str">
        <f t="shared" si="4"/>
        <v/>
      </c>
      <c r="AC41" t="str">
        <f>_xlfn.XLOOKUP(W41,Admin!$A$2:$A$601,Admin!$F$2:$F$601,"",0)</f>
        <v/>
      </c>
      <c r="AD41">
        <f>COUNTIF(AC$7:AC41,AC41)</f>
        <v>34</v>
      </c>
      <c r="AE41" t="str">
        <f>IF(AA41=0,"",IF(AD41&lt;3,COUNTIF(AD$7:AD41,"&lt;3"),0))</f>
        <v/>
      </c>
      <c r="AF41" t="str">
        <f t="shared" si="5"/>
        <v/>
      </c>
    </row>
    <row r="42" spans="1:32" x14ac:dyDescent="0.35">
      <c r="A42" s="45"/>
      <c r="B42" s="21" t="str">
        <f>_xlfn.XLOOKUP(A42,Admin!$A$2:$A$601,Admin!$C$2:$C$601,"",0)</f>
        <v/>
      </c>
      <c r="C42" s="21" t="str">
        <f>_xlfn.XLOOKUP(A42,Admin!$A$2:$A$601,Admin!$D$2:$D$601,"",0)</f>
        <v/>
      </c>
      <c r="D42" s="21" t="str">
        <f>_xlfn.XLOOKUP(A42,Admin!$A$2:$A$601,Admin!$E$2:$E$601,"",0)</f>
        <v/>
      </c>
      <c r="E42" s="83"/>
      <c r="F42" s="21" t="str">
        <f t="shared" si="0"/>
        <v/>
      </c>
      <c r="G42" t="str">
        <f>_xlfn.XLOOKUP(A42,Admin!$A$2:$A$601,Admin!$F$2:$F$601,"",0)</f>
        <v/>
      </c>
      <c r="H42">
        <f>COUNTIF(G$7:G42,G42)</f>
        <v>33</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32</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83"/>
      <c r="AB42" s="21" t="str">
        <f t="shared" si="4"/>
        <v/>
      </c>
      <c r="AC42" t="str">
        <f>_xlfn.XLOOKUP(W42,Admin!$A$2:$A$601,Admin!$F$2:$F$601,"",0)</f>
        <v/>
      </c>
      <c r="AD42">
        <f>COUNTIF(AC$7:AC42,AC42)</f>
        <v>35</v>
      </c>
      <c r="AE42" t="str">
        <f>IF(AA42=0,"",IF(AD42&lt;3,COUNTIF(AD$7:AD42,"&lt;3"),0))</f>
        <v/>
      </c>
      <c r="AF42" t="str">
        <f t="shared" si="5"/>
        <v/>
      </c>
    </row>
    <row r="43" spans="1:32" x14ac:dyDescent="0.35">
      <c r="A43" s="45"/>
      <c r="B43" s="21" t="str">
        <f>_xlfn.XLOOKUP(A43,Admin!$A$2:$A$601,Admin!$C$2:$C$601,"",0)</f>
        <v/>
      </c>
      <c r="C43" s="21" t="str">
        <f>_xlfn.XLOOKUP(A43,Admin!$A$2:$A$601,Admin!$D$2:$D$601,"",0)</f>
        <v/>
      </c>
      <c r="D43" s="21" t="str">
        <f>_xlfn.XLOOKUP(A43,Admin!$A$2:$A$601,Admin!$E$2:$E$601,"",0)</f>
        <v/>
      </c>
      <c r="E43" s="83"/>
      <c r="F43" s="21" t="str">
        <f t="shared" si="0"/>
        <v/>
      </c>
      <c r="G43" t="str">
        <f>_xlfn.XLOOKUP(A43,Admin!$A$2:$A$601,Admin!$F$2:$F$601,"",0)</f>
        <v/>
      </c>
      <c r="H43">
        <f>COUNTIF(G$7:G43,G43)</f>
        <v>34</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33</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83"/>
      <c r="AB43" s="21" t="str">
        <f t="shared" si="4"/>
        <v/>
      </c>
      <c r="AC43" t="str">
        <f>_xlfn.XLOOKUP(W43,Admin!$A$2:$A$601,Admin!$F$2:$F$601,"",0)</f>
        <v/>
      </c>
      <c r="AD43">
        <f>COUNTIF(AC$7:AC43,AC43)</f>
        <v>36</v>
      </c>
      <c r="AE43" t="str">
        <f>IF(AA43=0,"",IF(AD43&lt;3,COUNTIF(AD$7:AD43,"&lt;3"),0))</f>
        <v/>
      </c>
      <c r="AF43" t="str">
        <f t="shared" si="5"/>
        <v/>
      </c>
    </row>
    <row r="44" spans="1:32" x14ac:dyDescent="0.35">
      <c r="A44" s="45"/>
      <c r="B44" s="21" t="str">
        <f>_xlfn.XLOOKUP(A44,Admin!$A$2:$A$601,Admin!$C$2:$C$601,"",0)</f>
        <v/>
      </c>
      <c r="C44" s="21" t="str">
        <f>_xlfn.XLOOKUP(A44,Admin!$A$2:$A$601,Admin!$D$2:$D$601,"",0)</f>
        <v/>
      </c>
      <c r="D44" s="21" t="str">
        <f>_xlfn.XLOOKUP(A44,Admin!$A$2:$A$601,Admin!$E$2:$E$601,"",0)</f>
        <v/>
      </c>
      <c r="E44" s="83"/>
      <c r="F44" s="21" t="str">
        <f t="shared" si="0"/>
        <v/>
      </c>
      <c r="G44" t="str">
        <f>_xlfn.XLOOKUP(A44,Admin!$A$2:$A$601,Admin!$F$2:$F$601,"",0)</f>
        <v/>
      </c>
      <c r="H44">
        <f>COUNTIF(G$7:G44,G44)</f>
        <v>35</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34</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83"/>
      <c r="AB44" s="21" t="str">
        <f t="shared" si="4"/>
        <v/>
      </c>
      <c r="AC44" t="str">
        <f>_xlfn.XLOOKUP(W44,Admin!$A$2:$A$601,Admin!$F$2:$F$601,"",0)</f>
        <v/>
      </c>
      <c r="AD44">
        <f>COUNTIF(AC$7:AC44,AC44)</f>
        <v>37</v>
      </c>
      <c r="AE44" t="str">
        <f>IF(AA44=0,"",IF(AD44&lt;3,COUNTIF(AD$7:AD44,"&lt;3"),0))</f>
        <v/>
      </c>
      <c r="AF44" t="str">
        <f t="shared" si="5"/>
        <v/>
      </c>
    </row>
    <row r="45" spans="1:32" x14ac:dyDescent="0.35">
      <c r="A45" s="45"/>
      <c r="B45" s="21" t="str">
        <f>_xlfn.XLOOKUP(A45,Admin!$A$2:$A$601,Admin!$C$2:$C$601,"",0)</f>
        <v/>
      </c>
      <c r="C45" s="21" t="str">
        <f>_xlfn.XLOOKUP(A45,Admin!$A$2:$A$601,Admin!$D$2:$D$601,"",0)</f>
        <v/>
      </c>
      <c r="D45" s="21" t="str">
        <f>_xlfn.XLOOKUP(A45,Admin!$A$2:$A$601,Admin!$E$2:$E$601,"",0)</f>
        <v/>
      </c>
      <c r="E45" s="83"/>
      <c r="F45" s="21" t="str">
        <f t="shared" si="0"/>
        <v/>
      </c>
      <c r="G45" t="str">
        <f>_xlfn.XLOOKUP(A45,Admin!$A$2:$A$601,Admin!$F$2:$F$601,"",0)</f>
        <v/>
      </c>
      <c r="H45">
        <f>COUNTIF(G$7:G45,G45)</f>
        <v>36</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3"/>
      <c r="Q45" s="21" t="str">
        <f t="shared" si="2"/>
        <v/>
      </c>
      <c r="R45" t="str">
        <f>_xlfn.XLOOKUP(L45,Admin!$A$2:$A$601,Admin!$F$2:$F$601,"",0)</f>
        <v/>
      </c>
      <c r="S45">
        <f>COUNTIF(R$7:R45,R45)</f>
        <v>35</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83"/>
      <c r="AB45" s="21" t="str">
        <f t="shared" si="4"/>
        <v/>
      </c>
      <c r="AC45" t="str">
        <f>_xlfn.XLOOKUP(W45,Admin!$A$2:$A$601,Admin!$F$2:$F$601,"",0)</f>
        <v/>
      </c>
      <c r="AD45">
        <f>COUNTIF(AC$7:AC45,AC45)</f>
        <v>38</v>
      </c>
      <c r="AE45" t="str">
        <f>IF(AA45=0,"",IF(AD45&lt;3,COUNTIF(AD$7:AD45,"&lt;3"),0))</f>
        <v/>
      </c>
      <c r="AF45" t="str">
        <f t="shared" si="5"/>
        <v/>
      </c>
    </row>
    <row r="46" spans="1:32" x14ac:dyDescent="0.35">
      <c r="A46" s="45"/>
      <c r="B46" s="21" t="str">
        <f>_xlfn.XLOOKUP(A46,Admin!$A$2:$A$601,Admin!$C$2:$C$601,"",0)</f>
        <v/>
      </c>
      <c r="C46" s="21" t="str">
        <f>_xlfn.XLOOKUP(A46,Admin!$A$2:$A$601,Admin!$D$2:$D$601,"",0)</f>
        <v/>
      </c>
      <c r="D46" s="21" t="str">
        <f>_xlfn.XLOOKUP(A46,Admin!$A$2:$A$601,Admin!$E$2:$E$601,"",0)</f>
        <v/>
      </c>
      <c r="E46" s="83"/>
      <c r="F46" s="21" t="str">
        <f t="shared" si="0"/>
        <v/>
      </c>
      <c r="G46" t="str">
        <f>_xlfn.XLOOKUP(A46,Admin!$A$2:$A$601,Admin!$F$2:$F$601,"",0)</f>
        <v/>
      </c>
      <c r="H46">
        <f>COUNTIF(G$7:G46,G46)</f>
        <v>37</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3"/>
      <c r="Q46" s="21" t="str">
        <f t="shared" si="2"/>
        <v/>
      </c>
      <c r="R46" t="str">
        <f>_xlfn.XLOOKUP(L46,Admin!$A$2:$A$601,Admin!$F$2:$F$601,"",0)</f>
        <v/>
      </c>
      <c r="S46">
        <f>COUNTIF(R$7:R46,R46)</f>
        <v>36</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83"/>
      <c r="AB46" s="21" t="str">
        <f t="shared" si="4"/>
        <v/>
      </c>
      <c r="AC46" t="str">
        <f>_xlfn.XLOOKUP(W46,Admin!$A$2:$A$601,Admin!$F$2:$F$601,"",0)</f>
        <v/>
      </c>
      <c r="AD46">
        <f>COUNTIF(AC$7:AC46,AC46)</f>
        <v>39</v>
      </c>
      <c r="AE46" t="str">
        <f>IF(AA46=0,"",IF(AD46&lt;3,COUNTIF(AD$7:AD46,"&lt;3"),0))</f>
        <v/>
      </c>
      <c r="AF46" t="str">
        <f t="shared" si="5"/>
        <v/>
      </c>
    </row>
    <row r="47" spans="1:32" x14ac:dyDescent="0.35">
      <c r="A47" s="45"/>
      <c r="B47" s="21" t="str">
        <f>_xlfn.XLOOKUP(A47,Admin!$A$2:$A$601,Admin!$C$2:$C$601,"",0)</f>
        <v/>
      </c>
      <c r="C47" s="21" t="str">
        <f>_xlfn.XLOOKUP(A47,Admin!$A$2:$A$601,Admin!$D$2:$D$601,"",0)</f>
        <v/>
      </c>
      <c r="D47" s="21" t="str">
        <f>_xlfn.XLOOKUP(A47,Admin!$A$2:$A$601,Admin!$E$2:$E$601,"",0)</f>
        <v/>
      </c>
      <c r="E47" s="83"/>
      <c r="F47" s="21" t="str">
        <f t="shared" si="0"/>
        <v/>
      </c>
      <c r="G47" t="str">
        <f>_xlfn.XLOOKUP(A47,Admin!$A$2:$A$601,Admin!$F$2:$F$601,"",0)</f>
        <v/>
      </c>
      <c r="H47">
        <f>COUNTIF(G$7:G47,G47)</f>
        <v>38</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3"/>
      <c r="Q47" s="21" t="str">
        <f t="shared" si="2"/>
        <v/>
      </c>
      <c r="R47" t="str">
        <f>_xlfn.XLOOKUP(L47,Admin!$A$2:$A$601,Admin!$F$2:$F$601,"",0)</f>
        <v/>
      </c>
      <c r="S47">
        <f>COUNTIF(R$7:R47,R47)</f>
        <v>37</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83"/>
      <c r="AB47" s="21" t="str">
        <f t="shared" si="4"/>
        <v/>
      </c>
      <c r="AC47" t="str">
        <f>_xlfn.XLOOKUP(W47,Admin!$A$2:$A$601,Admin!$F$2:$F$601,"",0)</f>
        <v/>
      </c>
      <c r="AD47">
        <f>COUNTIF(AC$7:AC47,AC47)</f>
        <v>40</v>
      </c>
      <c r="AE47" t="str">
        <f>IF(AA47=0,"",IF(AD47&lt;3,COUNTIF(AD$7:AD47,"&lt;3"),0))</f>
        <v/>
      </c>
      <c r="AF47" t="str">
        <f t="shared" si="5"/>
        <v/>
      </c>
    </row>
    <row r="48" spans="1:32" x14ac:dyDescent="0.35">
      <c r="A48" s="45"/>
      <c r="B48" s="21" t="str">
        <f>_xlfn.XLOOKUP(A48,Admin!$A$2:$A$601,Admin!$C$2:$C$601,"",0)</f>
        <v/>
      </c>
      <c r="C48" s="21" t="str">
        <f>_xlfn.XLOOKUP(A48,Admin!$A$2:$A$601,Admin!$D$2:$D$601,"",0)</f>
        <v/>
      </c>
      <c r="D48" s="21" t="str">
        <f>_xlfn.XLOOKUP(A48,Admin!$A$2:$A$601,Admin!$E$2:$E$601,"",0)</f>
        <v/>
      </c>
      <c r="E48" s="83"/>
      <c r="F48" s="21" t="str">
        <f t="shared" si="0"/>
        <v/>
      </c>
      <c r="G48" t="str">
        <f>_xlfn.XLOOKUP(A48,Admin!$A$2:$A$601,Admin!$F$2:$F$601,"",0)</f>
        <v/>
      </c>
      <c r="H48">
        <f>COUNTIF(G$7:G48,G48)</f>
        <v>39</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3"/>
      <c r="Q48" s="21" t="str">
        <f t="shared" si="2"/>
        <v/>
      </c>
      <c r="R48" t="str">
        <f>_xlfn.XLOOKUP(L48,Admin!$A$2:$A$601,Admin!$F$2:$F$601,"",0)</f>
        <v/>
      </c>
      <c r="S48">
        <f>COUNTIF(R$7:R48,R48)</f>
        <v>38</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83"/>
      <c r="AB48" s="21" t="str">
        <f t="shared" si="4"/>
        <v/>
      </c>
      <c r="AC48" t="str">
        <f>_xlfn.XLOOKUP(W48,Admin!$A$2:$A$601,Admin!$F$2:$F$601,"",0)</f>
        <v/>
      </c>
      <c r="AD48">
        <f>COUNTIF(AC$7:AC48,AC48)</f>
        <v>41</v>
      </c>
      <c r="AE48" t="str">
        <f>IF(AA48=0,"",IF(AD48&lt;3,COUNTIF(AD$7:AD48,"&lt;3"),0))</f>
        <v/>
      </c>
      <c r="AF48" t="str">
        <f t="shared" si="5"/>
        <v/>
      </c>
    </row>
    <row r="49" spans="1:32" x14ac:dyDescent="0.35">
      <c r="A49" s="45"/>
      <c r="B49" s="21" t="str">
        <f>_xlfn.XLOOKUP(A49,Admin!$A$2:$A$601,Admin!$C$2:$C$601,"",0)</f>
        <v/>
      </c>
      <c r="C49" s="21" t="str">
        <f>_xlfn.XLOOKUP(A49,Admin!$A$2:$A$601,Admin!$D$2:$D$601,"",0)</f>
        <v/>
      </c>
      <c r="D49" s="21" t="str">
        <f>_xlfn.XLOOKUP(A49,Admin!$A$2:$A$601,Admin!$E$2:$E$601,"",0)</f>
        <v/>
      </c>
      <c r="E49" s="83"/>
      <c r="F49" s="21" t="str">
        <f t="shared" si="0"/>
        <v/>
      </c>
      <c r="G49" t="str">
        <f>_xlfn.XLOOKUP(A49,Admin!$A$2:$A$601,Admin!$F$2:$F$601,"",0)</f>
        <v/>
      </c>
      <c r="H49">
        <f>COUNTIF(G$7:G49,G49)</f>
        <v>40</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3"/>
      <c r="Q49" s="21" t="str">
        <f t="shared" si="2"/>
        <v/>
      </c>
      <c r="R49" t="str">
        <f>_xlfn.XLOOKUP(L49,Admin!$A$2:$A$601,Admin!$F$2:$F$601,"",0)</f>
        <v/>
      </c>
      <c r="S49">
        <f>COUNTIF(R$7:R49,R49)</f>
        <v>39</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83"/>
      <c r="AB49" s="21" t="str">
        <f t="shared" si="4"/>
        <v/>
      </c>
      <c r="AC49" t="str">
        <f>_xlfn.XLOOKUP(W49,Admin!$A$2:$A$601,Admin!$F$2:$F$601,"",0)</f>
        <v/>
      </c>
      <c r="AD49">
        <f>COUNTIF(AC$7:AC49,AC49)</f>
        <v>42</v>
      </c>
      <c r="AE49" t="str">
        <f>IF(AA49=0,"",IF(AD49&lt;3,COUNTIF(AD$7:AD49,"&lt;3"),0))</f>
        <v/>
      </c>
      <c r="AF49" t="str">
        <f t="shared" si="5"/>
        <v/>
      </c>
    </row>
    <row r="50" spans="1:32" x14ac:dyDescent="0.35">
      <c r="A50" s="45"/>
      <c r="B50" s="21" t="str">
        <f>_xlfn.XLOOKUP(A50,Admin!$A$2:$A$601,Admin!$C$2:$C$601,"",0)</f>
        <v/>
      </c>
      <c r="C50" s="21" t="str">
        <f>_xlfn.XLOOKUP(A50,Admin!$A$2:$A$601,Admin!$D$2:$D$601,"",0)</f>
        <v/>
      </c>
      <c r="D50" s="21" t="str">
        <f>_xlfn.XLOOKUP(A50,Admin!$A$2:$A$601,Admin!$E$2:$E$601,"",0)</f>
        <v/>
      </c>
      <c r="E50" s="83"/>
      <c r="F50" s="21" t="str">
        <f t="shared" si="0"/>
        <v/>
      </c>
      <c r="G50" t="str">
        <f>_xlfn.XLOOKUP(A50,Admin!$A$2:$A$601,Admin!$F$2:$F$601,"",0)</f>
        <v/>
      </c>
      <c r="H50">
        <f>COUNTIF(G$7:G50,G50)</f>
        <v>41</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3"/>
      <c r="Q50" s="21" t="str">
        <f t="shared" si="2"/>
        <v/>
      </c>
      <c r="R50" t="str">
        <f>_xlfn.XLOOKUP(L50,Admin!$A$2:$A$601,Admin!$F$2:$F$601,"",0)</f>
        <v/>
      </c>
      <c r="S50">
        <f>COUNTIF(R$7:R50,R50)</f>
        <v>40</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83"/>
      <c r="AB50" s="21" t="str">
        <f t="shared" si="4"/>
        <v/>
      </c>
      <c r="AC50" t="str">
        <f>_xlfn.XLOOKUP(W50,Admin!$A$2:$A$601,Admin!$F$2:$F$601,"",0)</f>
        <v/>
      </c>
      <c r="AD50">
        <f>COUNTIF(AC$7:AC50,AC50)</f>
        <v>43</v>
      </c>
      <c r="AE50" t="str">
        <f>IF(AA50=0,"",IF(AD50&lt;3,COUNTIF(AD$7:AD50,"&lt;3"),0))</f>
        <v/>
      </c>
      <c r="AF50" t="str">
        <f t="shared" si="5"/>
        <v/>
      </c>
    </row>
  </sheetData>
  <sortState xmlns:xlrd2="http://schemas.microsoft.com/office/spreadsheetml/2017/richdata2" ref="W7:AB50">
    <sortCondition ref="AB7:AB50"/>
  </sortState>
  <mergeCells count="1">
    <mergeCell ref="A1:AB1"/>
  </mergeCells>
  <conditionalFormatting sqref="F7:F33">
    <cfRule type="duplicateValues" dxfId="204" priority="39"/>
  </conditionalFormatting>
  <conditionalFormatting sqref="Q7:Q33">
    <cfRule type="duplicateValues" dxfId="203" priority="38"/>
  </conditionalFormatting>
  <conditionalFormatting sqref="AB7:AB33">
    <cfRule type="duplicateValues" dxfId="202" priority="37"/>
  </conditionalFormatting>
  <conditionalFormatting sqref="B7:B50">
    <cfRule type="containsBlanks" dxfId="201" priority="9" stopIfTrue="1">
      <formula>LEN(TRIM(B7))=0</formula>
    </cfRule>
    <cfRule type="containsText" dxfId="200" priority="10" operator="containsText" text="U15B">
      <formula>NOT(ISERROR(SEARCH("U15B",B7)))</formula>
    </cfRule>
    <cfRule type="containsText" dxfId="199" priority="11" operator="containsText" text="U11">
      <formula>NOT(ISERROR(SEARCH("U11",B7)))</formula>
    </cfRule>
    <cfRule type="containsText" dxfId="198" priority="12" operator="containsText" text="U13">
      <formula>NOT(ISERROR(SEARCH("U13",B7)))</formula>
    </cfRule>
  </conditionalFormatting>
  <conditionalFormatting sqref="M7:M50">
    <cfRule type="containsBlanks" dxfId="197" priority="5" stopIfTrue="1">
      <formula>LEN(TRIM(M7))=0</formula>
    </cfRule>
    <cfRule type="containsText" dxfId="196" priority="6" operator="containsText" text="U15B">
      <formula>NOT(ISERROR(SEARCH("U15B",M7)))</formula>
    </cfRule>
    <cfRule type="containsText" dxfId="195" priority="7" operator="containsText" text="U11">
      <formula>NOT(ISERROR(SEARCH("U11",M7)))</formula>
    </cfRule>
    <cfRule type="containsText" dxfId="194" priority="8" operator="containsText" text="U13">
      <formula>NOT(ISERROR(SEARCH("U13",M7)))</formula>
    </cfRule>
  </conditionalFormatting>
  <conditionalFormatting sqref="X7:X50">
    <cfRule type="containsBlanks" dxfId="193" priority="1" stopIfTrue="1">
      <formula>LEN(TRIM(X7))=0</formula>
    </cfRule>
    <cfRule type="containsText" dxfId="192" priority="2" operator="containsText" text="U15B">
      <formula>NOT(ISERROR(SEARCH("U15B",X7)))</formula>
    </cfRule>
    <cfRule type="containsText" dxfId="191" priority="3" operator="containsText" text="U11">
      <formula>NOT(ISERROR(SEARCH("U11",X7)))</formula>
    </cfRule>
    <cfRule type="containsText" dxfId="190" priority="4" operator="containsText" text="U13">
      <formula>NOT(ISERROR(SEARCH("U13",X7)))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sortu15gtr">
                <anchor moveWithCells="1" sizeWithCells="1">
                  <from>
                    <xdr:col>3</xdr:col>
                    <xdr:colOff>590550</xdr:colOff>
                    <xdr:row>0</xdr:row>
                    <xdr:rowOff>88900</xdr:rowOff>
                  </from>
                  <to>
                    <xdr:col>5</xdr:col>
                    <xdr:colOff>482600</xdr:colOff>
                    <xdr:row>0</xdr:row>
                    <xdr:rowOff>374650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38</vt:i4>
      </vt:variant>
    </vt:vector>
  </HeadingPairs>
  <TitlesOfParts>
    <vt:vector size="60" baseType="lpstr">
      <vt:lpstr>HOME</vt:lpstr>
      <vt:lpstr>Admin</vt:lpstr>
      <vt:lpstr>Athletes</vt:lpstr>
      <vt:lpstr>U11B.Tr</vt:lpstr>
      <vt:lpstr>U11G.Tr</vt:lpstr>
      <vt:lpstr>U13B.Tr</vt:lpstr>
      <vt:lpstr>U13G.Tr</vt:lpstr>
      <vt:lpstr>U15B.Tr</vt:lpstr>
      <vt:lpstr>U15G.Tr</vt:lpstr>
      <vt:lpstr>U11B.F</vt:lpstr>
      <vt:lpstr>U11G.F</vt:lpstr>
      <vt:lpstr>U13B.F</vt:lpstr>
      <vt:lpstr>U13G.F</vt:lpstr>
      <vt:lpstr>U15B.F</vt:lpstr>
      <vt:lpstr>U15G.F</vt:lpstr>
      <vt:lpstr>U11B.Relay</vt:lpstr>
      <vt:lpstr>U11G.Relay</vt:lpstr>
      <vt:lpstr>U13B.Relay</vt:lpstr>
      <vt:lpstr>U13G.Relay</vt:lpstr>
      <vt:lpstr>U15.Relay</vt:lpstr>
      <vt:lpstr>Sheet1</vt:lpstr>
      <vt:lpstr>Sheet2</vt:lpstr>
      <vt:lpstr>relaytb</vt:lpstr>
      <vt:lpstr>scoretb</vt:lpstr>
      <vt:lpstr>u11b.bb</vt:lpstr>
      <vt:lpstr>u11b.cp</vt:lpstr>
      <vt:lpstr>u11b.hs</vt:lpstr>
      <vt:lpstr>u11b.jt</vt:lpstr>
      <vt:lpstr>u11b.lj</vt:lpstr>
      <vt:lpstr>u11b.sb</vt:lpstr>
      <vt:lpstr>u11b.tj</vt:lpstr>
      <vt:lpstr>u11b.tt</vt:lpstr>
      <vt:lpstr>u11b.vj</vt:lpstr>
      <vt:lpstr>u11bbbp</vt:lpstr>
      <vt:lpstr>u11bcpp</vt:lpstr>
      <vt:lpstr>u11bhsp</vt:lpstr>
      <vt:lpstr>u11bjtp</vt:lpstr>
      <vt:lpstr>u11bljp</vt:lpstr>
      <vt:lpstr>u11bsbp</vt:lpstr>
      <vt:lpstr>u11btjp</vt:lpstr>
      <vt:lpstr>u11bttp</vt:lpstr>
      <vt:lpstr>u11bvjp</vt:lpstr>
      <vt:lpstr>u11g.bb</vt:lpstr>
      <vt:lpstr>u11g.cp</vt:lpstr>
      <vt:lpstr>u11g.hs</vt:lpstr>
      <vt:lpstr>u11g.jt</vt:lpstr>
      <vt:lpstr>u11g.lj</vt:lpstr>
      <vt:lpstr>u11g.sb</vt:lpstr>
      <vt:lpstr>u11g.tj</vt:lpstr>
      <vt:lpstr>u11g.tt</vt:lpstr>
      <vt:lpstr>u11g.vj</vt:lpstr>
      <vt:lpstr>u11gbbp</vt:lpstr>
      <vt:lpstr>u11gcpp</vt:lpstr>
      <vt:lpstr>u11ghsp</vt:lpstr>
      <vt:lpstr>u11gjtp</vt:lpstr>
      <vt:lpstr>u11gljp</vt:lpstr>
      <vt:lpstr>u11gsbp</vt:lpstr>
      <vt:lpstr>u11gtjp</vt:lpstr>
      <vt:lpstr>u11gttp</vt:lpstr>
      <vt:lpstr>u11gvjp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Phillips</dc:creator>
  <cp:lastModifiedBy>Lindsay Hole</cp:lastModifiedBy>
  <dcterms:created xsi:type="dcterms:W3CDTF">2023-09-13T14:27:05Z</dcterms:created>
  <dcterms:modified xsi:type="dcterms:W3CDTF">2026-01-27T17:19:15Z</dcterms:modified>
</cp:coreProperties>
</file>